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fileSharing readOnlyRecommended="1"/>
  <workbookPr codeName="ThisWorkbook" defaultThemeVersion="166925"/>
  <mc:AlternateContent xmlns:mc="http://schemas.openxmlformats.org/markup-compatibility/2006">
    <mc:Choice Requires="x15">
      <x15ac:absPath xmlns:x15ac="http://schemas.microsoft.com/office/spreadsheetml/2010/11/ac" url="C:\Users\rmanoharan\Downloads\"/>
    </mc:Choice>
  </mc:AlternateContent>
  <xr:revisionPtr revIDLastSave="0" documentId="13_ncr:1_{1E07A621-0360-40EB-9263-2468767A0F96}" xr6:coauthVersionLast="47" xr6:coauthVersionMax="47" xr10:uidLastSave="{00000000-0000-0000-0000-000000000000}"/>
  <workbookProtection lockStructure="1"/>
  <bookViews>
    <workbookView xWindow="28680" yWindow="-120" windowWidth="29040" windowHeight="15840" xr2:uid="{00000000-000D-0000-FFFF-FFFF00000000}"/>
  </bookViews>
  <sheets>
    <sheet name="Guidelines" sheetId="7" r:id="rId1"/>
    <sheet name="Reimbursement Template" sheetId="4" r:id="rId2"/>
    <sheet name="EXAMPLE Secondee" sheetId="10" r:id="rId3"/>
    <sheet name="EXAMPLE Diocesan Office" sheetId="9" r:id="rId4"/>
    <sheet name="Statement by a Supplier" sheetId="6" r:id="rId5"/>
    <sheet name="UPLOAD TEMPLATE" sheetId="8" r:id="rId6"/>
    <sheet name="Bill Template" sheetId="1" r:id="rId7"/>
    <sheet name="Contacts" sheetId="3" state="hidden" r:id="rId8"/>
    <sheet name="Xero Template" sheetId="5" r:id="rId9"/>
    <sheet name="Version Control" sheetId="12" r:id="rId10"/>
  </sheets>
  <definedNames>
    <definedName name="_xlnm._FilterDatabase" localSheetId="7" hidden="1">Contacts!$A$1:$BW$21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4" l="1"/>
  <c r="H17" i="4"/>
  <c r="H16" i="4"/>
  <c r="H15" i="4"/>
  <c r="H14" i="4"/>
  <c r="H13" i="4"/>
  <c r="H12" i="4"/>
  <c r="H11" i="4"/>
  <c r="H10" i="4"/>
  <c r="H9" i="4"/>
  <c r="H8" i="4"/>
  <c r="T16" i="8" l="1"/>
  <c r="U16" i="8" s="1"/>
  <c r="T15" i="8"/>
  <c r="U15" i="8" s="1"/>
  <c r="T14" i="8"/>
  <c r="U14" i="8" s="1"/>
  <c r="T13" i="8"/>
  <c r="U13" i="8" s="1"/>
  <c r="T12" i="8"/>
  <c r="U12" i="8" s="1"/>
  <c r="T11" i="8"/>
  <c r="U11" i="8" s="1"/>
  <c r="T10" i="8"/>
  <c r="U10" i="8" s="1"/>
  <c r="T9" i="8"/>
  <c r="U9" i="8" s="1"/>
  <c r="T8" i="8"/>
  <c r="U8" i="8" s="1"/>
  <c r="T7" i="8"/>
  <c r="U7" i="8" s="1"/>
  <c r="T6" i="8"/>
  <c r="U6" i="8" s="1"/>
  <c r="T5" i="8"/>
  <c r="U5" i="8" s="1"/>
  <c r="T4" i="8"/>
  <c r="U4" i="8" s="1"/>
  <c r="T3" i="8"/>
  <c r="U3" i="8" s="1"/>
  <c r="T2" i="8"/>
  <c r="U2" i="8" s="1"/>
  <c r="W2" i="8"/>
  <c r="V16" i="8"/>
  <c r="W16" i="8" s="1"/>
  <c r="V15" i="8"/>
  <c r="W15" i="8" s="1"/>
  <c r="V14" i="8"/>
  <c r="W14" i="8" s="1"/>
  <c r="V13" i="8"/>
  <c r="W13" i="8" s="1"/>
  <c r="V12" i="8"/>
  <c r="W12" i="8" s="1"/>
  <c r="V11" i="8"/>
  <c r="W11" i="8" s="1"/>
  <c r="V10" i="8"/>
  <c r="W10" i="8" s="1"/>
  <c r="V9" i="8"/>
  <c r="W9" i="8" s="1"/>
  <c r="V8" i="8"/>
  <c r="W8" i="8" s="1"/>
  <c r="V7" i="8"/>
  <c r="W7" i="8" s="1"/>
  <c r="V6" i="8"/>
  <c r="W6" i="8" s="1"/>
  <c r="V5" i="8"/>
  <c r="W5" i="8" s="1"/>
  <c r="V4" i="8"/>
  <c r="W4" i="8" s="1"/>
  <c r="V2" i="8"/>
  <c r="V3" i="8"/>
  <c r="W3" i="8" s="1"/>
  <c r="S11" i="8"/>
  <c r="P11" i="8"/>
  <c r="O11" i="8" s="1"/>
  <c r="P10" i="8"/>
  <c r="S10" i="8" s="1"/>
  <c r="P9" i="8"/>
  <c r="S9" i="8" s="1"/>
  <c r="P8" i="8"/>
  <c r="S8" i="8" s="1"/>
  <c r="P7" i="8"/>
  <c r="S7" i="8" s="1"/>
  <c r="P6" i="8"/>
  <c r="S6" i="8" s="1"/>
  <c r="P5" i="8"/>
  <c r="S5" i="8" s="1"/>
  <c r="P4" i="8"/>
  <c r="O4" i="8" s="1"/>
  <c r="P3" i="8"/>
  <c r="O3" i="8" s="1"/>
  <c r="P2" i="8"/>
  <c r="O2" i="8" s="1"/>
  <c r="R16" i="8"/>
  <c r="R15" i="8"/>
  <c r="R14" i="8"/>
  <c r="R13" i="8"/>
  <c r="R12" i="8"/>
  <c r="R11" i="8"/>
  <c r="R10" i="8"/>
  <c r="R9" i="8"/>
  <c r="R8" i="8"/>
  <c r="R7" i="8"/>
  <c r="R6" i="8"/>
  <c r="R5" i="8"/>
  <c r="R4" i="8"/>
  <c r="R3" i="8"/>
  <c r="R2" i="8"/>
  <c r="Q11" i="8"/>
  <c r="Q10" i="8"/>
  <c r="Q9" i="8"/>
  <c r="Q8" i="8"/>
  <c r="Q7" i="8"/>
  <c r="Q6" i="8"/>
  <c r="Q5" i="8"/>
  <c r="Q4" i="8"/>
  <c r="Q3" i="8"/>
  <c r="Q2" i="8"/>
  <c r="L2" i="8"/>
  <c r="L3" i="8" s="1"/>
  <c r="A2" i="8"/>
  <c r="K2" i="8" s="1"/>
  <c r="K3" i="8" s="1"/>
  <c r="K4" i="8" s="1"/>
  <c r="K5" i="8" s="1"/>
  <c r="K6" i="8" s="1"/>
  <c r="K7" i="8" s="1"/>
  <c r="K8" i="8" s="1"/>
  <c r="K9" i="8" s="1"/>
  <c r="K10" i="8" s="1"/>
  <c r="K11" i="8" s="1"/>
  <c r="K12" i="8" s="1"/>
  <c r="K13" i="8" s="1"/>
  <c r="K14" i="8" s="1"/>
  <c r="K15" i="8" s="1"/>
  <c r="K16" i="8" s="1"/>
  <c r="G26" i="4"/>
  <c r="P16" i="8" s="1"/>
  <c r="G25" i="4"/>
  <c r="Q15" i="8" s="1"/>
  <c r="G24" i="4"/>
  <c r="Q14" i="8" s="1"/>
  <c r="G23" i="4"/>
  <c r="Q13" i="8" s="1"/>
  <c r="F27" i="4"/>
  <c r="G18" i="4"/>
  <c r="F22" i="10"/>
  <c r="F27" i="10" s="1"/>
  <c r="F27" i="9"/>
  <c r="G26" i="9"/>
  <c r="G25" i="9"/>
  <c r="G24" i="9"/>
  <c r="G23" i="9"/>
  <c r="G22" i="9"/>
  <c r="G18" i="9"/>
  <c r="G26" i="10"/>
  <c r="G25" i="10"/>
  <c r="G24" i="10"/>
  <c r="G23" i="10"/>
  <c r="G18" i="10"/>
  <c r="O7" i="8" l="1"/>
  <c r="O8" i="8"/>
  <c r="O9" i="8"/>
  <c r="O10" i="8"/>
  <c r="Q16" i="8"/>
  <c r="O16" i="8"/>
  <c r="S16" i="8"/>
  <c r="P13" i="8"/>
  <c r="P14" i="8"/>
  <c r="P15" i="8"/>
  <c r="M2" i="8"/>
  <c r="O6" i="8"/>
  <c r="O5" i="8"/>
  <c r="S4" i="8"/>
  <c r="S3" i="8"/>
  <c r="S2" i="8"/>
  <c r="L4" i="8"/>
  <c r="M3" i="8"/>
  <c r="A3" i="8"/>
  <c r="A4" i="8" s="1"/>
  <c r="A5" i="8" s="1"/>
  <c r="A6" i="8" s="1"/>
  <c r="A7" i="8" s="1"/>
  <c r="A8" i="8" s="1"/>
  <c r="A9" i="8" s="1"/>
  <c r="A10" i="8" s="1"/>
  <c r="A11" i="8" s="1"/>
  <c r="A12" i="8" s="1"/>
  <c r="A13" i="8" s="1"/>
  <c r="A14" i="8" s="1"/>
  <c r="A15" i="8" s="1"/>
  <c r="A16" i="8" s="1"/>
  <c r="G27" i="9"/>
  <c r="G28" i="9" s="1"/>
  <c r="G22" i="10"/>
  <c r="G27" i="10" s="1"/>
  <c r="G28" i="10" s="1"/>
  <c r="O15" i="8" l="1"/>
  <c r="S15" i="8"/>
  <c r="O14" i="8"/>
  <c r="S14" i="8"/>
  <c r="G27" i="4"/>
  <c r="G28" i="4" s="1"/>
  <c r="P12" i="8"/>
  <c r="Q12" i="8"/>
  <c r="S13" i="8"/>
  <c r="O13" i="8"/>
  <c r="L5" i="8"/>
  <c r="M4" i="8"/>
  <c r="S12" i="8" l="1"/>
  <c r="O12" i="8"/>
  <c r="L6" i="8"/>
  <c r="M5" i="8"/>
  <c r="L7" i="8" l="1"/>
  <c r="M6" i="8"/>
  <c r="L8" i="8" l="1"/>
  <c r="M7" i="8"/>
  <c r="L9" i="8" l="1"/>
  <c r="M8" i="8"/>
  <c r="L10" i="8" l="1"/>
  <c r="M9" i="8"/>
  <c r="L11" i="8" l="1"/>
  <c r="M10" i="8"/>
  <c r="L12" i="8" l="1"/>
  <c r="M11" i="8"/>
  <c r="L13" i="8" l="1"/>
  <c r="M12" i="8"/>
  <c r="L14" i="8" l="1"/>
  <c r="M13" i="8"/>
  <c r="L15" i="8" l="1"/>
  <c r="M14" i="8"/>
  <c r="L16" i="8" l="1"/>
  <c r="M16" i="8" s="1"/>
  <c r="M15" i="8"/>
</calcChain>
</file>

<file path=xl/sharedStrings.xml><?xml version="1.0" encoding="utf-8"?>
<sst xmlns="http://schemas.openxmlformats.org/spreadsheetml/2006/main" count="658" uniqueCount="375">
  <si>
    <t>Anglican Diocese of the Northern Territory</t>
  </si>
  <si>
    <t>Guidelines to Reimbursement Claim Form</t>
  </si>
  <si>
    <t>Updated 8th February 2023</t>
  </si>
  <si>
    <t xml:space="preserve"> </t>
  </si>
  <si>
    <t>Reimbursement Claim Form</t>
  </si>
  <si>
    <t xml:space="preserve">Date of Reimbursement Claim: </t>
  </si>
  <si>
    <t xml:space="preserve">Name: </t>
  </si>
  <si>
    <t>Should your name not appear, please contact registrar@ntanglican.org.au for an update to this form.</t>
  </si>
  <si>
    <t>Expenses with receipts:</t>
  </si>
  <si>
    <t xml:space="preserve">Date: </t>
  </si>
  <si>
    <t>Description:</t>
  </si>
  <si>
    <t>GST Type (pls select)</t>
  </si>
  <si>
    <t xml:space="preserve">Cost (incl. GST: </t>
  </si>
  <si>
    <t xml:space="preserve">GST: </t>
  </si>
  <si>
    <t>Account Code:</t>
  </si>
  <si>
    <t>Department</t>
  </si>
  <si>
    <t>Specific Grant</t>
  </si>
  <si>
    <t xml:space="preserve">Sub-Total: </t>
  </si>
  <si>
    <t>For expenses included in secondee MOUs (e.g. CMS), please use "Church Worker Support".</t>
  </si>
  <si>
    <r>
      <t xml:space="preserve">Please use Department </t>
    </r>
    <r>
      <rPr>
        <i/>
        <sz val="10"/>
        <color theme="1"/>
        <rFont val="Calibri"/>
        <family val="2"/>
        <scheme val="minor"/>
      </rPr>
      <t>or</t>
    </r>
    <r>
      <rPr>
        <sz val="10"/>
        <color theme="1"/>
        <rFont val="Calibri"/>
        <family val="2"/>
        <scheme val="minor"/>
      </rPr>
      <t xml:space="preserve"> Specific Grant, not both. For specific grants, if the code is known (SGyy-nn) please enter, otherwise describe the pre-approved project, which will be formally allocated by Diocesan Business Services.</t>
    </r>
  </si>
  <si>
    <t xml:space="preserve">Travel on per km basis: </t>
  </si>
  <si>
    <r>
      <t xml:space="preserve">For casual travel allowance by non-Diocesan employees, the rate of reimbursement is 78c/km, based on rate prescribed by the latest Australian Taxation Office for claims up &lt;5,000km/annum. For Diocesan Office employees incl. those with car replacement allowances, this will be reimbursed via </t>
    </r>
    <r>
      <rPr>
        <i/>
        <sz val="10"/>
        <color theme="1"/>
        <rFont val="Calibri"/>
        <family val="2"/>
        <scheme val="minor"/>
      </rPr>
      <t xml:space="preserve">Payroll </t>
    </r>
    <r>
      <rPr>
        <sz val="10"/>
        <color theme="1"/>
        <rFont val="Calibri"/>
        <family val="2"/>
        <scheme val="minor"/>
      </rPr>
      <t>and included in your PAYG summary. For all others, please ensure a "Statement by a Supplier" has been completed (one for each person), declaring that the claim is made without prospect of gain, noting that you may be required to declare the allowance as taxable income.</t>
    </r>
  </si>
  <si>
    <t>Km's</t>
  </si>
  <si>
    <t xml:space="preserve">Claim: </t>
  </si>
  <si>
    <t>Secondees (CMS), please use "Church Worker Support"/Diocesan Office "Intra-Diocesan Travel etc."</t>
  </si>
  <si>
    <r>
      <t xml:space="preserve">Please use Department </t>
    </r>
    <r>
      <rPr>
        <i/>
        <sz val="10"/>
        <color theme="1"/>
        <rFont val="Calibri"/>
        <family val="2"/>
        <scheme val="minor"/>
      </rPr>
      <t>or</t>
    </r>
    <r>
      <rPr>
        <sz val="10"/>
        <color theme="1"/>
        <rFont val="Calibri"/>
        <family val="2"/>
        <scheme val="minor"/>
      </rPr>
      <t xml:space="preserve"> Specific Grant, not both. For specific grants, if the code is known (SGyy-nn) please enter, otherwise describe the pre-approved project, for amendment by the approver.</t>
    </r>
  </si>
  <si>
    <t xml:space="preserve">Total of this Claim: </t>
  </si>
  <si>
    <r>
      <t xml:space="preserve">In addition, if claiming for travel and the relevant destination is more than 50km from your home/work, please complete the Diocesan Business Travel Declaration form found at </t>
    </r>
    <r>
      <rPr>
        <u/>
        <sz val="10"/>
        <color rgb="FF000000"/>
        <rFont val="Calibri"/>
        <family val="2"/>
        <scheme val="minor"/>
      </rPr>
      <t>https://forms.office.com/r/gJ5A41CYc7</t>
    </r>
    <r>
      <rPr>
        <sz val="10"/>
        <color rgb="FF000000"/>
        <rFont val="Calibri"/>
        <family val="2"/>
        <scheme val="minor"/>
      </rPr>
      <t xml:space="preserve">  or by scanning the QR-Code on the "Guidelines" worksheet in this Excel file.</t>
    </r>
  </si>
  <si>
    <t>By submitting this form, you are deemed to have declared that all expenses being claimed have been pre-approved in accordance with the Diocesan Delegation Policy for the purposes of the Anglican Diocese of the Northern Territory. The Registrar may recode expenses at their discretion. All receipts and tax invoices declaring GST charges are attached (by email) and have not been claimed before or from any other organisation. Your existing bank details will be used unless advice otherwise is provided to registrar@ntanglican.org.au.</t>
  </si>
  <si>
    <t>Matthew Pearson</t>
  </si>
  <si>
    <t>Flashing to repair damage from storm at church</t>
  </si>
  <si>
    <t>GST on Expenses</t>
  </si>
  <si>
    <t>62401 - Property Repairs</t>
  </si>
  <si>
    <t>Leasehold - GUNL0394CHUR</t>
  </si>
  <si>
    <t>Software licence for recording project</t>
  </si>
  <si>
    <t>62317 - Ministry Development - First Nations</t>
  </si>
  <si>
    <t>SG20-28 ResProdnMP</t>
  </si>
  <si>
    <t>Food for Safe Ministry Training at Emmanuel Church, Gunbalanya (GST-free)</t>
  </si>
  <si>
    <t>GST Free Expenses</t>
  </si>
  <si>
    <t>62330 - Safe Ministry Expenses (Prevention)</t>
  </si>
  <si>
    <t>Ministry Development</t>
  </si>
  <si>
    <t>Fuel for mowing lawns at Lot 392 and 393 Gunbalanya to support Diocesan Office</t>
  </si>
  <si>
    <t>62400 - Property Maintenance</t>
  </si>
  <si>
    <t>Leasehold - GUNL0392HOUB</t>
  </si>
  <si>
    <t>Purchase of guitar strings for Men's Ministry</t>
  </si>
  <si>
    <t>SG20-24 ABM MenMusic</t>
  </si>
  <si>
    <t>Remote Ministry Grant expenditure on new public address speakers (first $1000 net of GST)</t>
  </si>
  <si>
    <t>SG21-14C RemoteSmlAreaMinExp</t>
  </si>
  <si>
    <t>Remote Ministry Grant expenditure on new public address speakers (remainder)</t>
  </si>
  <si>
    <r>
      <t xml:space="preserve">For casual travel allowance by non-Diocesan employees, the rate of reimbursement is 72c/km, based on rate prescribed by the Australian Taxation Office for claims up to 5,000km per annum. For Diocesan Office employees incl. those with car replacement allowances, this will be reimbursed via </t>
    </r>
    <r>
      <rPr>
        <i/>
        <sz val="10"/>
        <color theme="1"/>
        <rFont val="Calibri"/>
        <family val="2"/>
        <scheme val="minor"/>
      </rPr>
      <t xml:space="preserve">Payroll </t>
    </r>
    <r>
      <rPr>
        <sz val="10"/>
        <color theme="1"/>
        <rFont val="Calibri"/>
        <family val="2"/>
        <scheme val="minor"/>
      </rPr>
      <t>and included in your PAYG summary. For all others, please ensure a "Statement by a Supplier" has been completed (one for each person), declaring that the claim is made without prospect of gain, noting that you may be required to declare the allowance as taxable income.</t>
    </r>
  </si>
  <si>
    <t>Travel to outstations with (max out ADNT/CMS allowance)</t>
  </si>
  <si>
    <t>62313 - Ministry Development - Church Worker Support</t>
  </si>
  <si>
    <t>Travel to and from Darwin for training conference</t>
  </si>
  <si>
    <t>Travel to outstations for recording project</t>
  </si>
  <si>
    <t>David Ray</t>
  </si>
  <si>
    <t>Purchase of supplies to maintain eaves of Lot 73A Ngukurr</t>
  </si>
  <si>
    <t>Leasehold - NGUL0073DUPA</t>
  </si>
  <si>
    <t>Food for Safe Ministry Training (GST-free)</t>
  </si>
  <si>
    <t>Food for Safe Ministry Training (taxable supply)</t>
  </si>
  <si>
    <t>61103 - Intra-Diocesan Travel and LAFH Expenses</t>
  </si>
  <si>
    <t>Operations</t>
  </si>
  <si>
    <t>Accommodation in Ngukurr at Hotel (4 nights, 2 rooms)</t>
  </si>
  <si>
    <t>Travel to Ngukurr, via Katherine</t>
  </si>
  <si>
    <t>Travelling around Ngukurr and outstations</t>
  </si>
  <si>
    <t>Travel to Darwin, via Katherine</t>
  </si>
  <si>
    <t>*ContactName</t>
  </si>
  <si>
    <t>EmailAddress</t>
  </si>
  <si>
    <t>POAddressLine1</t>
  </si>
  <si>
    <t>POAddressLine2</t>
  </si>
  <si>
    <t>POAddressLine3</t>
  </si>
  <si>
    <t>POAddressLine4</t>
  </si>
  <si>
    <t>POCity</t>
  </si>
  <si>
    <t>PORegion</t>
  </si>
  <si>
    <t>POPostalCode</t>
  </si>
  <si>
    <t>POCountry</t>
  </si>
  <si>
    <t>*InvoiceNumber</t>
  </si>
  <si>
    <t>*InvoiceDate</t>
  </si>
  <si>
    <t>*DueDate</t>
  </si>
  <si>
    <t>InventoryItemCode</t>
  </si>
  <si>
    <t>Description</t>
  </si>
  <si>
    <t>*Quantity</t>
  </si>
  <si>
    <t>*UnitAmount</t>
  </si>
  <si>
    <t>*AccountCode</t>
  </si>
  <si>
    <t>*TaxType</t>
  </si>
  <si>
    <t>TrackingName1</t>
  </si>
  <si>
    <t>TrackingOption1</t>
  </si>
  <si>
    <t>TrackingName2</t>
  </si>
  <si>
    <t>TrackingOption2</t>
  </si>
  <si>
    <t>Currency</t>
  </si>
  <si>
    <t>*AccountCode (Travel)</t>
  </si>
  <si>
    <t>61102 - Chartered Travel</t>
  </si>
  <si>
    <t>61001 - Postage</t>
  </si>
  <si>
    <t>Departments</t>
  </si>
  <si>
    <t>Bishop</t>
  </si>
  <si>
    <t>SG19-02 IndigSpvsn</t>
  </si>
  <si>
    <t>61002 - Stationery</t>
  </si>
  <si>
    <t>SG20-04 StMk FH Lois</t>
  </si>
  <si>
    <t>61104 - Extra-Diocesan Travel and LAFH Expenses</t>
  </si>
  <si>
    <t>61003 - Telephone</t>
  </si>
  <si>
    <t>GST on Capital</t>
  </si>
  <si>
    <t>SG20-05 Art</t>
  </si>
  <si>
    <t>61004 - Electricity</t>
  </si>
  <si>
    <t>GST Free Capital</t>
  </si>
  <si>
    <t>Merchandise</t>
  </si>
  <si>
    <t>SG20-06 AninTr</t>
  </si>
  <si>
    <t>61005 - Miscellaneous Office</t>
  </si>
  <si>
    <t>Freehold - ALI00014STAN</t>
  </si>
  <si>
    <t>SG20-07 IndigRsh</t>
  </si>
  <si>
    <t>61014 - Equipment Maintenance</t>
  </si>
  <si>
    <t>Freehold - ALI00016BATH</t>
  </si>
  <si>
    <t>SG20-08 Evangel</t>
  </si>
  <si>
    <t>61015 - Work Health and Safety</t>
  </si>
  <si>
    <t>Freehold - ALI00018CHUR</t>
  </si>
  <si>
    <t>SG20-10 Gods Story</t>
  </si>
  <si>
    <t>61016 - Diocesan Professional Supervision &amp; Training</t>
  </si>
  <si>
    <t>Freehold - ALI00018HOUS</t>
  </si>
  <si>
    <t>SG20-11 Kriol PryBk</t>
  </si>
  <si>
    <t>62511 - Property Management &amp; Incidental Expenses</t>
  </si>
  <si>
    <t>61022 - Publications &amp; Subscriptions</t>
  </si>
  <si>
    <t>Freehold - ALI00101BLOO</t>
  </si>
  <si>
    <t>SG20-12 Cursillo ThEdAWmn</t>
  </si>
  <si>
    <t>61033 - Parish/Clergy Subscriptions &amp; Other Expenses</t>
  </si>
  <si>
    <t>Freehold - BAY00005BERM</t>
  </si>
  <si>
    <t>SG20-16 ChrChChap</t>
  </si>
  <si>
    <t>61038 - Computer Software, Peripherals &amp; Support</t>
  </si>
  <si>
    <t>Freehold - BURL0077LAND</t>
  </si>
  <si>
    <t>SG20-18 ADM MT</t>
  </si>
  <si>
    <t>Freehold - KIL00005PERC</t>
  </si>
  <si>
    <t>SG20-22 ABM ChStr</t>
  </si>
  <si>
    <t>Freehold - KIL00311STUA</t>
  </si>
  <si>
    <t>SG20-23 ABM Garaworra UrbanFam</t>
  </si>
  <si>
    <t>Freehold - STU00010VOYA</t>
  </si>
  <si>
    <t>61105 - Motor Vehicle Expenses</t>
  </si>
  <si>
    <t>Leasehold - ALY00018CONN</t>
  </si>
  <si>
    <t>61211 - Diocesan Professional Standards (Response)</t>
  </si>
  <si>
    <t>Leasehold - ANGL0355HOUS</t>
  </si>
  <si>
    <t>SG20-29 ACOTA RM</t>
  </si>
  <si>
    <t>61210 - National Redress Scheme</t>
  </si>
  <si>
    <t>Leasehold - ANGL0357DUPA</t>
  </si>
  <si>
    <t>SG20-30 RB</t>
  </si>
  <si>
    <t>61214 - Diocesan Synod/Council/Conferences</t>
  </si>
  <si>
    <t>Leasehold - ANGL0357DUPB</t>
  </si>
  <si>
    <t>SG20-31 Lambeth</t>
  </si>
  <si>
    <t>61712 - Office Clergy/Staff Utilities</t>
  </si>
  <si>
    <t>Leasehold - ANGL0359HOUS</t>
  </si>
  <si>
    <t>SG21-04 DCMO LVAC</t>
  </si>
  <si>
    <t>62313 - Church Worker Support</t>
  </si>
  <si>
    <t>Leasehold - ANGL0368CHUR</t>
  </si>
  <si>
    <t>SG21-06 DS DCMO</t>
  </si>
  <si>
    <t>62315 - School Ministry Foundation Expenses</t>
  </si>
  <si>
    <t>Leasehold - GUNL0392HOUA</t>
  </si>
  <si>
    <t>SG21-08 Emmanuel Gunbalanya</t>
  </si>
  <si>
    <t>62317 - First Nations Support</t>
  </si>
  <si>
    <t>SG21-11 MU AboriginalChchWkrs</t>
  </si>
  <si>
    <t>62320 - Diocesan Children's Ministry</t>
  </si>
  <si>
    <t>Leasehold - GUNL0393LAND</t>
  </si>
  <si>
    <t>SG21-12 LeadPathProg (MenDiscern)</t>
  </si>
  <si>
    <t>SG21-13 MU SeniorLeadersSupport</t>
  </si>
  <si>
    <t>Leasehold - GUNL0395HOUS</t>
  </si>
  <si>
    <t>SG21-14 AMDP Co-Donations</t>
  </si>
  <si>
    <t>Leasehold - MIN00000CHUR</t>
  </si>
  <si>
    <t>SG21-14A TrainDevACL</t>
  </si>
  <si>
    <t>62430 - Property Rates &amp; Utilities</t>
  </si>
  <si>
    <t>Leasehold - NGUL0072CHUR</t>
  </si>
  <si>
    <t>SG21-14B AboriginalParMinWkrs</t>
  </si>
  <si>
    <t>68000 - Miscellaneous Expenses</t>
  </si>
  <si>
    <t>Leasehold - NGUL0073DUPB</t>
  </si>
  <si>
    <t>SG21-16 ABM TAACCRG</t>
  </si>
  <si>
    <t>Leasehold - NGUL0073DUPC</t>
  </si>
  <si>
    <t>SG21-17 Kewulyi</t>
  </si>
  <si>
    <t>Leasehold - NGUL0074LAND</t>
  </si>
  <si>
    <t>SG21-18 Ngukurr</t>
  </si>
  <si>
    <t>Leasehold - NGUL0075LAND</t>
  </si>
  <si>
    <t>SG22-01 MDO Car</t>
  </si>
  <si>
    <t>Leasehold - NUML0001CHUR</t>
  </si>
  <si>
    <t>SG22-02 DS MDO</t>
  </si>
  <si>
    <t>Leasehold - NUML0001HOUS</t>
  </si>
  <si>
    <t>SG22-03 DS Travel</t>
  </si>
  <si>
    <t>Leasehold - NUML0160HOUS</t>
  </si>
  <si>
    <t>SG22-04 Numbulwar Restoration</t>
  </si>
  <si>
    <t>Leasehold - UMBL0228CHUR</t>
  </si>
  <si>
    <t>SG22-05 Numbulwar Revitalisation</t>
  </si>
  <si>
    <t>Managed - TEN00060HOUS</t>
  </si>
  <si>
    <t>SG22-06 Numbulwar KidsMin (MG)</t>
  </si>
  <si>
    <t>Managed - TEN00062THOM</t>
  </si>
  <si>
    <t>SG22-07 Minyerri</t>
  </si>
  <si>
    <t>SG22-08 MU TravelAllowKCC</t>
  </si>
  <si>
    <t>SG22-09 MU TransHousArrang</t>
  </si>
  <si>
    <t>AccountNumber</t>
  </si>
  <si>
    <t>FirstName</t>
  </si>
  <si>
    <t>LastName</t>
  </si>
  <si>
    <t>POAttentionTo</t>
  </si>
  <si>
    <t>SAAttentionTo</t>
  </si>
  <si>
    <t>SAAddressLine1</t>
  </si>
  <si>
    <t>SAAddressLine2</t>
  </si>
  <si>
    <t>SAAddressLine3</t>
  </si>
  <si>
    <t>SAAddressLine4</t>
  </si>
  <si>
    <t>SACity</t>
  </si>
  <si>
    <t>SARegion</t>
  </si>
  <si>
    <t>SAPostalCode</t>
  </si>
  <si>
    <t>SACountry</t>
  </si>
  <si>
    <t>PhoneNumber</t>
  </si>
  <si>
    <t>FaxNumber</t>
  </si>
  <si>
    <t>MobileNumber</t>
  </si>
  <si>
    <t>DDINumber</t>
  </si>
  <si>
    <t>SkypeName</t>
  </si>
  <si>
    <t>BankAccountName</t>
  </si>
  <si>
    <t>BankAccountNumber</t>
  </si>
  <si>
    <t>BankAccountParticulars</t>
  </si>
  <si>
    <t>TaxNumber</t>
  </si>
  <si>
    <t>AccountsReceivableTaxCodeName</t>
  </si>
  <si>
    <t>AccountsPayableTaxCodeName</t>
  </si>
  <si>
    <t>Website</t>
  </si>
  <si>
    <t>LegalName</t>
  </si>
  <si>
    <t>Discount</t>
  </si>
  <si>
    <t>CompanyNumber</t>
  </si>
  <si>
    <t>DueDateBillDay</t>
  </si>
  <si>
    <t>DueDateBillTerm</t>
  </si>
  <si>
    <t>DueDateSalesDay</t>
  </si>
  <si>
    <t>DueDateSalesTerm</t>
  </si>
  <si>
    <t>SalesAccount</t>
  </si>
  <si>
    <t>PurchasesAccount</t>
  </si>
  <si>
    <t>SalesTrackingOption1</t>
  </si>
  <si>
    <t>PurchasesTrackingOption1</t>
  </si>
  <si>
    <t>SalesTrackingOption2</t>
  </si>
  <si>
    <t>PurchasesTrackingOption2</t>
  </si>
  <si>
    <t>BrandingTheme</t>
  </si>
  <si>
    <t>DefaultTaxBills</t>
  </si>
  <si>
    <t>DefaultTaxSales</t>
  </si>
  <si>
    <t>Person1FirstName</t>
  </si>
  <si>
    <t>Person1LastName</t>
  </si>
  <si>
    <t>Person1Email</t>
  </si>
  <si>
    <t>Person1IncludeInEmail</t>
  </si>
  <si>
    <t>Person2FirstName</t>
  </si>
  <si>
    <t>Person2LastName</t>
  </si>
  <si>
    <t>Person2Email</t>
  </si>
  <si>
    <t>Person2IncludeInEmail</t>
  </si>
  <si>
    <t>Person3FirstName</t>
  </si>
  <si>
    <t>Person3LastName</t>
  </si>
  <si>
    <t>Person3Email</t>
  </si>
  <si>
    <t>Person3IncludeInEmail</t>
  </si>
  <si>
    <t>Person4FirstName</t>
  </si>
  <si>
    <t>Person4LastName</t>
  </si>
  <si>
    <t>Person4Email</t>
  </si>
  <si>
    <t>Person4IncludeInEmail</t>
  </si>
  <si>
    <t>Person5FirstName</t>
  </si>
  <si>
    <t>Person5LastName</t>
  </si>
  <si>
    <t>Person5Email</t>
  </si>
  <si>
    <t>Person5IncludeInEmail</t>
  </si>
  <si>
    <t>Travel Rate</t>
  </si>
  <si>
    <t>Initials</t>
  </si>
  <si>
    <t>registrar@ntanglican.org.au</t>
  </si>
  <si>
    <t>David</t>
  </si>
  <si>
    <t>Ray</t>
  </si>
  <si>
    <t>DR</t>
  </si>
  <si>
    <t>Derek &amp; Rosemary Snibson</t>
  </si>
  <si>
    <t>drsnibson@cms.org.au</t>
  </si>
  <si>
    <t>Derek</t>
  </si>
  <si>
    <t>Snibson</t>
  </si>
  <si>
    <t>DS</t>
  </si>
  <si>
    <t>Glenys Hannah</t>
  </si>
  <si>
    <t>denishannah@gmail.com</t>
  </si>
  <si>
    <t>Glenys</t>
  </si>
  <si>
    <t>Hannah</t>
  </si>
  <si>
    <t>GH</t>
  </si>
  <si>
    <t>Greg Anderson (Reimbursements)</t>
  </si>
  <si>
    <t>bishop@ntanglican.org.au</t>
  </si>
  <si>
    <t>Greg</t>
  </si>
  <si>
    <t>Anderson</t>
  </si>
  <si>
    <t>GA</t>
  </si>
  <si>
    <t>Joshua Kuswadi</t>
  </si>
  <si>
    <t>joshua@stpetersnightcliff.org</t>
  </si>
  <si>
    <t>Joshua</t>
  </si>
  <si>
    <t>Kuswadi</t>
  </si>
  <si>
    <t>JK</t>
  </si>
  <si>
    <t>Joshua Mackenzie</t>
  </si>
  <si>
    <t>jmackenzie@ntanglican.org.au</t>
  </si>
  <si>
    <t>Mackenzie</t>
  </si>
  <si>
    <t>Mac</t>
  </si>
  <si>
    <t>Ken Taylor</t>
  </si>
  <si>
    <t>ken.taylark@bigpond.com</t>
  </si>
  <si>
    <t>Ken</t>
  </si>
  <si>
    <t>Taylor</t>
  </si>
  <si>
    <t>KT</t>
  </si>
  <si>
    <t>Kristan Slack</t>
  </si>
  <si>
    <t>revkristan@gmail.com</t>
  </si>
  <si>
    <t>Kristan</t>
  </si>
  <si>
    <t>Slack</t>
  </si>
  <si>
    <t>KS</t>
  </si>
  <si>
    <t>Lee Walton (ddbm@ntanglican.org.au)</t>
  </si>
  <si>
    <t>ddbm@ntanglican.org.au</t>
  </si>
  <si>
    <t>Lee</t>
  </si>
  <si>
    <t>Walton</t>
  </si>
  <si>
    <t>LW</t>
  </si>
  <si>
    <t>Mary Martin (mary.martin01@bigpond.com)</t>
  </si>
  <si>
    <t>mary.martin01@bigpond.com</t>
  </si>
  <si>
    <t>Mary</t>
  </si>
  <si>
    <t>Martin</t>
  </si>
  <si>
    <t>MM</t>
  </si>
  <si>
    <t>Matt &amp; Kate Vinicombe</t>
  </si>
  <si>
    <t>mvinicombe@ntanglican.org.au</t>
  </si>
  <si>
    <t>Matt &amp; Kate</t>
  </si>
  <si>
    <t>Vinicombe</t>
  </si>
  <si>
    <t>Matt &amp; Kate Vinnicombe</t>
  </si>
  <si>
    <t>VIN</t>
  </si>
  <si>
    <t>mpearson@ntanglican.org.au</t>
  </si>
  <si>
    <t>Matt</t>
  </si>
  <si>
    <t>Pearson</t>
  </si>
  <si>
    <t>PEA</t>
  </si>
  <si>
    <t>Naomi Ireland (Reimbursements)</t>
  </si>
  <si>
    <t>nireland@ntanglican.org.au</t>
  </si>
  <si>
    <t>Naomi</t>
  </si>
  <si>
    <t>Ireland</t>
  </si>
  <si>
    <t>NI</t>
  </si>
  <si>
    <t>Natalie Watson</t>
  </si>
  <si>
    <t>nwatson@ntanglican.org.au</t>
  </si>
  <si>
    <t>Natalie</t>
  </si>
  <si>
    <t>Watson</t>
  </si>
  <si>
    <t>NW</t>
  </si>
  <si>
    <t>Richard Hart</t>
  </si>
  <si>
    <t>r_hart53@bigpond.com</t>
  </si>
  <si>
    <t>Richard</t>
  </si>
  <si>
    <t>Hart</t>
  </si>
  <si>
    <t>KH</t>
  </si>
  <si>
    <t>Ruth Walton (Reimbursements)</t>
  </si>
  <si>
    <t>dos@ntanglican.org.au</t>
  </si>
  <si>
    <t>Ruth</t>
  </si>
  <si>
    <t>Simon Koefoed (Reimbursements)</t>
  </si>
  <si>
    <t>archdeacon@ntanglican.org.au</t>
  </si>
  <si>
    <t>Simon</t>
  </si>
  <si>
    <t>Koefoed</t>
  </si>
  <si>
    <t>SK</t>
  </si>
  <si>
    <t>Suzie Ray</t>
  </si>
  <si>
    <t>sanderson@ntanglican.org.au</t>
  </si>
  <si>
    <t>Suzie</t>
  </si>
  <si>
    <t>SR</t>
  </si>
  <si>
    <t>The Very Reverend Robert Llewellyn</t>
  </si>
  <si>
    <t>dean@ntanglican.org.au</t>
  </si>
  <si>
    <t>Rob</t>
  </si>
  <si>
    <t>Llewellyn</t>
  </si>
  <si>
    <t>RL</t>
  </si>
  <si>
    <t>Topher Hallyburton</t>
  </si>
  <si>
    <t>topher@aliceanglican.org.au</t>
  </si>
  <si>
    <t>Topher</t>
  </si>
  <si>
    <t>Hallyburton</t>
  </si>
  <si>
    <t>TH</t>
  </si>
  <si>
    <t>Zoe Creelman</t>
  </si>
  <si>
    <t>zcreelman@ntanglican.org.au</t>
  </si>
  <si>
    <t>Zoe</t>
  </si>
  <si>
    <t>Creelman</t>
  </si>
  <si>
    <t>ZK</t>
  </si>
  <si>
    <t>Date</t>
  </si>
  <si>
    <t>Change</t>
  </si>
  <si>
    <t>Reason for Change</t>
  </si>
  <si>
    <t>Substantial changes including prepopulated lists and upload template</t>
  </si>
  <si>
    <t>Errors in use of and payment of reimbursements</t>
  </si>
  <si>
    <t>Adding new users</t>
  </si>
  <si>
    <t>Increase user group ambit</t>
  </si>
  <si>
    <t>Adding new accounts</t>
  </si>
  <si>
    <t>Adding option for chartered travel</t>
  </si>
  <si>
    <t>Change rates for reimbursement</t>
  </si>
  <si>
    <t>Update new c/km ATO rates at 220701</t>
  </si>
  <si>
    <t>Change account code names</t>
  </si>
  <si>
    <t>Sync with budget 2023</t>
  </si>
  <si>
    <t>Change to calculation of GST</t>
  </si>
  <si>
    <t>Error in GST calculation (no actual effect on uploads as GST code field drives GST claimed)</t>
  </si>
  <si>
    <t>mgoldman@ntanglican.org.au</t>
  </si>
  <si>
    <t>Mathew Goldman</t>
  </si>
  <si>
    <t>Mathew</t>
  </si>
  <si>
    <t>Goldman</t>
  </si>
  <si>
    <t>MG</t>
  </si>
  <si>
    <t>Add Name and Rate</t>
  </si>
  <si>
    <t>Add fuel rate for NW and MG details</t>
  </si>
  <si>
    <t>Updated travel Rates for Clergy</t>
  </si>
  <si>
    <t>Changed travel rate from 0.42 to 0.48 cents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</si>
</sst>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_(&quot;$&quot;* #,##0.00_);_(&quot;$&quot;* \(#,##0.00\);_(&quot;$&quot;* &quot;-&quot;??_);_(@_)"/>
    <numFmt numFmtId="165" formatCode="d/mm/yyyy;@"/>
    <numFmt numFmtId="166" formatCode="_-[$$-409]* #,##0.00_ ;_-[$$-409]* \-#,##0.00\ ;_-[$$-409]* &quot;-&quot;??_ ;_-@_ "/>
    <numFmt numFmtId="167" formatCode="0.0"/>
    <numFmt numFmtId="168" formatCode="dd/mm/yyyy;@"/>
  </numFmts>
  <fonts count="35">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4"/>
      <color theme="1"/>
      <name val="Calibri"/>
      <family val="2"/>
      <scheme val="minor"/>
    </font>
    <font>
      <b/>
      <sz val="12"/>
      <color rgb="FFFF0000"/>
      <name val="Calibri"/>
      <family val="2"/>
      <scheme val="minor"/>
    </font>
    <font>
      <sz val="10"/>
      <color theme="1"/>
      <name val="Calibri"/>
      <family val="2"/>
      <scheme val="minor"/>
    </font>
    <font>
      <sz val="12"/>
      <color theme="1"/>
      <name val="Baoli SC Regular"/>
    </font>
    <font>
      <b/>
      <sz val="20"/>
      <color theme="1"/>
      <name val="Calibri"/>
      <family val="2"/>
      <scheme val="minor"/>
    </font>
    <font>
      <sz val="18"/>
      <color theme="2" tint="-0.89999084444715716"/>
      <name val="Helvetica Light"/>
    </font>
    <font>
      <sz val="12"/>
      <name val="Calibri"/>
      <family val="2"/>
      <scheme val="minor"/>
    </font>
    <font>
      <b/>
      <sz val="12"/>
      <name val="Calibri"/>
      <family val="2"/>
      <scheme val="minor"/>
    </font>
    <font>
      <i/>
      <sz val="10"/>
      <color theme="1"/>
      <name val="Calibri"/>
      <family val="2"/>
      <scheme val="minor"/>
    </font>
    <font>
      <b/>
      <sz val="14"/>
      <name val="Calibri"/>
      <family val="2"/>
      <scheme val="minor"/>
    </font>
    <font>
      <b/>
      <sz val="22"/>
      <color rgb="FF000000"/>
      <name val="Calibri"/>
      <family val="2"/>
      <scheme val="minor"/>
    </font>
    <font>
      <sz val="12"/>
      <color rgb="FF000000"/>
      <name val="Calibri"/>
      <family val="2"/>
      <scheme val="minor"/>
    </font>
    <font>
      <sz val="10"/>
      <name val="Calibri"/>
      <family val="2"/>
      <scheme val="minor"/>
    </font>
    <font>
      <b/>
      <sz val="10"/>
      <color theme="1"/>
      <name val="Calibri"/>
      <family val="2"/>
      <scheme val="minor"/>
    </font>
    <font>
      <u/>
      <sz val="12"/>
      <color theme="10"/>
      <name val="Calibri"/>
      <family val="2"/>
      <scheme val="minor"/>
    </font>
    <font>
      <sz val="10"/>
      <color rgb="FF000000"/>
      <name val="Calibri"/>
      <family val="2"/>
      <scheme val="minor"/>
    </font>
    <font>
      <u/>
      <sz val="10"/>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44">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2" fillId="0" borderId="0" applyNumberFormat="0" applyFill="0" applyBorder="0" applyAlignment="0" applyProtection="0"/>
  </cellStyleXfs>
  <cellXfs count="81">
    <xf numFmtId="0" fontId="0" fillId="0" borderId="0" xfId="0"/>
    <xf numFmtId="0" fontId="18" fillId="0" borderId="0" xfId="0" applyFont="1"/>
    <xf numFmtId="0" fontId="16" fillId="0" borderId="0" xfId="0" applyFont="1"/>
    <xf numFmtId="0" fontId="16" fillId="0" borderId="12" xfId="0" applyFont="1" applyBorder="1" applyAlignment="1">
      <alignment horizontal="center"/>
    </xf>
    <xf numFmtId="165" fontId="0" fillId="0" borderId="12" xfId="0" applyNumberFormat="1" applyBorder="1"/>
    <xf numFmtId="166" fontId="0" fillId="0" borderId="12" xfId="1" applyNumberFormat="1" applyFont="1" applyFill="1" applyBorder="1"/>
    <xf numFmtId="166" fontId="0" fillId="33" borderId="12" xfId="1" applyNumberFormat="1" applyFont="1" applyFill="1" applyBorder="1"/>
    <xf numFmtId="166" fontId="0" fillId="0" borderId="0" xfId="1" applyNumberFormat="1" applyFont="1" applyFill="1"/>
    <xf numFmtId="0" fontId="0" fillId="0" borderId="0" xfId="0" applyAlignment="1">
      <alignment horizontal="right"/>
    </xf>
    <xf numFmtId="0" fontId="22" fillId="0" borderId="0" xfId="0" applyFont="1"/>
    <xf numFmtId="0" fontId="23" fillId="0" borderId="0" xfId="0" applyFont="1"/>
    <xf numFmtId="0" fontId="0" fillId="0" borderId="0" xfId="0" applyAlignment="1">
      <alignment horizontal="left"/>
    </xf>
    <xf numFmtId="0" fontId="21" fillId="0" borderId="0" xfId="0" applyFont="1"/>
    <xf numFmtId="0" fontId="20" fillId="0" borderId="0" xfId="0" applyFont="1" applyAlignment="1">
      <alignment horizontal="left"/>
    </xf>
    <xf numFmtId="0" fontId="24" fillId="0" borderId="0" xfId="0" applyFont="1"/>
    <xf numFmtId="166" fontId="24" fillId="0" borderId="12" xfId="1" applyNumberFormat="1" applyFont="1" applyFill="1" applyBorder="1"/>
    <xf numFmtId="0" fontId="20" fillId="0" borderId="0" xfId="0" applyFont="1" applyAlignment="1">
      <alignment wrapText="1"/>
    </xf>
    <xf numFmtId="2" fontId="0" fillId="0" borderId="0" xfId="0" applyNumberFormat="1"/>
    <xf numFmtId="167" fontId="0" fillId="0" borderId="12" xfId="0" applyNumberFormat="1" applyBorder="1" applyAlignment="1">
      <alignment horizontal="right"/>
    </xf>
    <xf numFmtId="0" fontId="20" fillId="0" borderId="0" xfId="0" applyFont="1" applyAlignment="1">
      <alignment horizontal="left" wrapText="1"/>
    </xf>
    <xf numFmtId="0" fontId="20" fillId="0" borderId="14" xfId="0" applyFont="1" applyBorder="1" applyAlignment="1">
      <alignment horizontal="left" wrapText="1"/>
    </xf>
    <xf numFmtId="0" fontId="16" fillId="0" borderId="12" xfId="0" applyFont="1" applyBorder="1" applyAlignment="1">
      <alignment horizontal="center" wrapText="1"/>
    </xf>
    <xf numFmtId="0" fontId="25" fillId="0" borderId="12" xfId="0" applyFont="1" applyBorder="1" applyAlignment="1">
      <alignment horizontal="center" wrapText="1"/>
    </xf>
    <xf numFmtId="164" fontId="0" fillId="33" borderId="12" xfId="1" applyFont="1" applyFill="1" applyBorder="1"/>
    <xf numFmtId="0" fontId="25" fillId="0" borderId="12" xfId="0" applyFont="1" applyBorder="1" applyAlignment="1">
      <alignment horizontal="center"/>
    </xf>
    <xf numFmtId="166" fontId="19" fillId="0" borderId="15" xfId="1" applyNumberFormat="1" applyFont="1" applyFill="1" applyBorder="1"/>
    <xf numFmtId="0" fontId="25" fillId="0" borderId="15" xfId="0" applyFont="1" applyBorder="1" applyAlignment="1">
      <alignment horizontal="right"/>
    </xf>
    <xf numFmtId="166" fontId="25" fillId="0" borderId="11" xfId="1" applyNumberFormat="1" applyFont="1" applyFill="1" applyBorder="1"/>
    <xf numFmtId="0" fontId="25" fillId="0" borderId="15" xfId="0" applyFont="1" applyBorder="1" applyAlignment="1">
      <alignment horizontal="left"/>
    </xf>
    <xf numFmtId="167" fontId="25" fillId="0" borderId="11" xfId="0" applyNumberFormat="1" applyFont="1" applyBorder="1" applyAlignment="1">
      <alignment horizontal="right"/>
    </xf>
    <xf numFmtId="44" fontId="25" fillId="0" borderId="11" xfId="0" applyNumberFormat="1" applyFont="1" applyBorder="1"/>
    <xf numFmtId="0" fontId="27" fillId="0" borderId="0" xfId="0" applyFont="1" applyAlignment="1">
      <alignment horizontal="left"/>
    </xf>
    <xf numFmtId="0" fontId="27" fillId="0" borderId="0" xfId="0" applyFont="1" applyAlignment="1">
      <alignment horizontal="right"/>
    </xf>
    <xf numFmtId="166" fontId="27" fillId="0" borderId="0" xfId="0" applyNumberFormat="1" applyFont="1"/>
    <xf numFmtId="0" fontId="28" fillId="0" borderId="0" xfId="0" applyFont="1"/>
    <xf numFmtId="0" fontId="0" fillId="34" borderId="0" xfId="0" applyFill="1"/>
    <xf numFmtId="0" fontId="16" fillId="0" borderId="0" xfId="0" applyFont="1" applyAlignment="1">
      <alignment horizontal="left"/>
    </xf>
    <xf numFmtId="166" fontId="30" fillId="0" borderId="12" xfId="1" applyNumberFormat="1" applyFont="1" applyFill="1" applyBorder="1" applyAlignment="1">
      <alignment wrapText="1"/>
    </xf>
    <xf numFmtId="165" fontId="0" fillId="0" borderId="12" xfId="0" applyNumberFormat="1" applyBorder="1" applyProtection="1">
      <protection locked="0"/>
    </xf>
    <xf numFmtId="0" fontId="20" fillId="0" borderId="14" xfId="0" applyFont="1" applyBorder="1" applyAlignment="1" applyProtection="1">
      <alignment horizontal="left" wrapText="1"/>
      <protection locked="0"/>
    </xf>
    <xf numFmtId="166" fontId="0" fillId="0" borderId="12" xfId="1" applyNumberFormat="1" applyFont="1" applyFill="1" applyBorder="1" applyProtection="1">
      <protection locked="0"/>
    </xf>
    <xf numFmtId="166" fontId="30" fillId="0" borderId="12" xfId="1" applyNumberFormat="1" applyFont="1" applyFill="1" applyBorder="1" applyAlignment="1" applyProtection="1">
      <alignment wrapText="1"/>
      <protection locked="0"/>
    </xf>
    <xf numFmtId="166" fontId="24" fillId="0" borderId="12" xfId="1" applyNumberFormat="1" applyFont="1" applyFill="1" applyBorder="1" applyProtection="1">
      <protection locked="0"/>
    </xf>
    <xf numFmtId="167" fontId="0" fillId="0" borderId="12" xfId="0" applyNumberFormat="1" applyBorder="1" applyAlignment="1" applyProtection="1">
      <alignment horizontal="right"/>
      <protection locked="0"/>
    </xf>
    <xf numFmtId="0" fontId="0" fillId="0" borderId="0" xfId="0" applyAlignment="1">
      <alignment wrapText="1"/>
    </xf>
    <xf numFmtId="14" fontId="0" fillId="0" borderId="0" xfId="0" applyNumberFormat="1" applyAlignment="1">
      <alignment wrapText="1"/>
    </xf>
    <xf numFmtId="0" fontId="32" fillId="0" borderId="0" xfId="43"/>
    <xf numFmtId="14" fontId="0" fillId="0" borderId="0" xfId="0" applyNumberFormat="1"/>
    <xf numFmtId="168" fontId="0" fillId="0" borderId="0" xfId="0" applyNumberFormat="1"/>
    <xf numFmtId="14" fontId="0" fillId="0" borderId="10" xfId="0" applyNumberFormat="1" applyBorder="1" applyAlignment="1" applyProtection="1">
      <alignment horizontal="center"/>
      <protection locked="0"/>
    </xf>
    <xf numFmtId="0" fontId="0" fillId="0" borderId="10" xfId="0" applyBorder="1" applyAlignment="1" applyProtection="1">
      <alignment horizontal="left"/>
      <protection locked="0"/>
    </xf>
    <xf numFmtId="0" fontId="20" fillId="0" borderId="13" xfId="0" applyFont="1" applyBorder="1" applyAlignment="1" applyProtection="1">
      <alignment horizontal="left" wrapText="1"/>
      <protection locked="0"/>
    </xf>
    <xf numFmtId="0" fontId="20" fillId="0" borderId="11" xfId="0" applyFont="1" applyBorder="1" applyAlignment="1" applyProtection="1">
      <alignment horizontal="left" wrapText="1"/>
      <protection locked="0"/>
    </xf>
    <xf numFmtId="0" fontId="20" fillId="0" borderId="14" xfId="0" applyFont="1" applyBorder="1" applyAlignment="1" applyProtection="1">
      <alignment horizontal="left" wrapText="1"/>
      <protection locked="0"/>
    </xf>
    <xf numFmtId="0" fontId="16" fillId="0" borderId="13" xfId="0" applyFont="1" applyBorder="1" applyAlignment="1">
      <alignment horizontal="center" wrapText="1"/>
    </xf>
    <xf numFmtId="0" fontId="16" fillId="0" borderId="11" xfId="0" applyFont="1" applyBorder="1" applyAlignment="1">
      <alignment horizontal="center" wrapText="1"/>
    </xf>
    <xf numFmtId="0" fontId="16" fillId="0" borderId="14" xfId="0" applyFont="1" applyBorder="1" applyAlignment="1">
      <alignment horizontal="center" wrapText="1"/>
    </xf>
    <xf numFmtId="0" fontId="29" fillId="0" borderId="0" xfId="0" applyFont="1" applyAlignment="1">
      <alignment vertical="center" wrapText="1"/>
    </xf>
    <xf numFmtId="0" fontId="20" fillId="0" borderId="13" xfId="0" applyFont="1" applyBorder="1" applyAlignment="1" applyProtection="1">
      <alignment horizontal="left"/>
      <protection locked="0"/>
    </xf>
    <xf numFmtId="0" fontId="20" fillId="0" borderId="11" xfId="0" applyFont="1" applyBorder="1" applyAlignment="1" applyProtection="1">
      <alignment horizontal="left"/>
      <protection locked="0"/>
    </xf>
    <xf numFmtId="0" fontId="20" fillId="0" borderId="14" xfId="0" applyFont="1" applyBorder="1" applyAlignment="1" applyProtection="1">
      <alignment horizontal="left"/>
      <protection locked="0"/>
    </xf>
    <xf numFmtId="0" fontId="31" fillId="0" borderId="13" xfId="0" applyFont="1" applyBorder="1" applyAlignment="1" applyProtection="1">
      <alignment horizontal="left"/>
      <protection locked="0"/>
    </xf>
    <xf numFmtId="0" fontId="31" fillId="0" borderId="11" xfId="0" applyFont="1" applyBorder="1" applyAlignment="1" applyProtection="1">
      <alignment horizontal="left"/>
      <protection locked="0"/>
    </xf>
    <xf numFmtId="0" fontId="31" fillId="0" borderId="14" xfId="0" applyFont="1" applyBorder="1" applyAlignment="1" applyProtection="1">
      <alignment horizontal="left"/>
      <protection locked="0"/>
    </xf>
    <xf numFmtId="0" fontId="16" fillId="0" borderId="13" xfId="0" applyFont="1" applyBorder="1" applyAlignment="1">
      <alignment horizontal="center"/>
    </xf>
    <xf numFmtId="0" fontId="16" fillId="0" borderId="11" xfId="0" applyFont="1" applyBorder="1" applyAlignment="1">
      <alignment horizontal="center"/>
    </xf>
    <xf numFmtId="0" fontId="16" fillId="0" borderId="14" xfId="0" applyFont="1" applyBorder="1" applyAlignment="1">
      <alignment horizontal="center"/>
    </xf>
    <xf numFmtId="0" fontId="20" fillId="0" borderId="15" xfId="0" applyFont="1" applyBorder="1" applyAlignment="1">
      <alignment horizontal="left" wrapText="1"/>
    </xf>
    <xf numFmtId="0" fontId="20" fillId="0" borderId="0" xfId="0" applyFont="1" applyAlignment="1">
      <alignment wrapText="1"/>
    </xf>
    <xf numFmtId="0" fontId="33" fillId="0" borderId="0" xfId="0" applyFont="1" applyAlignment="1">
      <alignment wrapText="1"/>
    </xf>
    <xf numFmtId="0" fontId="20" fillId="0" borderId="13" xfId="0" applyFont="1" applyBorder="1" applyAlignment="1">
      <alignment horizontal="left" wrapText="1"/>
    </xf>
    <xf numFmtId="0" fontId="20" fillId="0" borderId="11" xfId="0" applyFont="1" applyBorder="1" applyAlignment="1">
      <alignment horizontal="left" wrapText="1"/>
    </xf>
    <xf numFmtId="0" fontId="20" fillId="0" borderId="14" xfId="0" applyFont="1" applyBorder="1" applyAlignment="1">
      <alignment horizontal="left" wrapText="1"/>
    </xf>
    <xf numFmtId="14" fontId="0" fillId="0" borderId="10" xfId="0" applyNumberFormat="1" applyBorder="1" applyAlignment="1">
      <alignment horizontal="center"/>
    </xf>
    <xf numFmtId="0" fontId="0" fillId="0" borderId="10" xfId="0" applyBorder="1" applyAlignment="1">
      <alignment horizontal="left"/>
    </xf>
    <xf numFmtId="0" fontId="20" fillId="0" borderId="13" xfId="0" applyFont="1" applyBorder="1" applyAlignment="1">
      <alignment horizontal="left"/>
    </xf>
    <xf numFmtId="0" fontId="20" fillId="0" borderId="11" xfId="0" applyFont="1" applyBorder="1" applyAlignment="1">
      <alignment horizontal="left"/>
    </xf>
    <xf numFmtId="0" fontId="20" fillId="0" borderId="14" xfId="0" applyFont="1" applyBorder="1" applyAlignment="1">
      <alignment horizontal="left"/>
    </xf>
    <xf numFmtId="0" fontId="31" fillId="0" borderId="13" xfId="0" applyFont="1" applyBorder="1" applyAlignment="1">
      <alignment horizontal="left"/>
    </xf>
    <xf numFmtId="0" fontId="31" fillId="0" borderId="11" xfId="0" applyFont="1" applyBorder="1" applyAlignment="1">
      <alignment horizontal="left"/>
    </xf>
    <xf numFmtId="0" fontId="31" fillId="0" borderId="14" xfId="0" applyFont="1" applyBorder="1" applyAlignment="1">
      <alignment horizontal="left"/>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685800</xdr:colOff>
      <xdr:row>3</xdr:row>
      <xdr:rowOff>79543</xdr:rowOff>
    </xdr:to>
    <xdr:pic>
      <xdr:nvPicPr>
        <xdr:cNvPr id="2" name="Picture 1" descr="DNT-logo-small.png">
          <a:extLst>
            <a:ext uri="{FF2B5EF4-FFF2-40B4-BE49-F238E27FC236}">
              <a16:creationId xmlns:a16="http://schemas.microsoft.com/office/drawing/2014/main" id="{8666EC1B-11E2-074A-8010-2B6E2CB637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0"/>
          <a:ext cx="685800" cy="866943"/>
        </a:xfrm>
        <a:prstGeom prst="rect">
          <a:avLst/>
        </a:prstGeom>
      </xdr:spPr>
    </xdr:pic>
    <xdr:clientData/>
  </xdr:twoCellAnchor>
  <xdr:twoCellAnchor>
    <xdr:from>
      <xdr:col>0</xdr:col>
      <xdr:colOff>127000</xdr:colOff>
      <xdr:row>3</xdr:row>
      <xdr:rowOff>139700</xdr:rowOff>
    </xdr:from>
    <xdr:to>
      <xdr:col>8</xdr:col>
      <xdr:colOff>12700</xdr:colOff>
      <xdr:row>50</xdr:row>
      <xdr:rowOff>165100</xdr:rowOff>
    </xdr:to>
    <xdr:sp macro="" textlink="">
      <xdr:nvSpPr>
        <xdr:cNvPr id="3" name="TextBox 2">
          <a:extLst>
            <a:ext uri="{FF2B5EF4-FFF2-40B4-BE49-F238E27FC236}">
              <a16:creationId xmlns:a16="http://schemas.microsoft.com/office/drawing/2014/main" id="{28793296-F7A3-0146-BEC0-090DF77BBC52}"/>
            </a:ext>
          </a:extLst>
        </xdr:cNvPr>
        <xdr:cNvSpPr txBox="1"/>
      </xdr:nvSpPr>
      <xdr:spPr>
        <a:xfrm>
          <a:off x="127000" y="965200"/>
          <a:ext cx="6489700" cy="974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There are occasions when Diocesan employees may need</a:t>
          </a:r>
          <a:r>
            <a:rPr lang="en-US" sz="1400" baseline="0"/>
            <a:t> to incur expenses, which may be reimbursed by the Diocese. These expenses should be pre-approved in accordance with Diocesan Delegation Policy.</a:t>
          </a:r>
        </a:p>
        <a:p>
          <a:endParaRPr lang="en-US" sz="1400" baseline="0"/>
        </a:p>
        <a:p>
          <a:r>
            <a:rPr lang="en-US" sz="1400" baseline="0"/>
            <a:t>Claims are to completed in Excel and emailed to the relevant approver with all relevant substantiating documentation and receipts (including GST credits), who will communicate approval by sending the claim (in Excel with supporting documentation) onto the Registrar (registrar@ntanglican.org.au) by email, or, in their absence, the Office Manager (admin@ntanglican.org.au). This file contains an embedded template which is, subject to minor modifications, uploaded to the Diocese's accounting system Xero.</a:t>
          </a:r>
        </a:p>
        <a:p>
          <a:endParaRPr lang="en-US" sz="1400" baseline="0"/>
        </a:p>
        <a:p>
          <a:r>
            <a:rPr lang="en-US" sz="1400" baseline="0"/>
            <a:t>As the Diocesan Office conducts payments fortnightly, reimbursements will be paid within two weeks of submission of approved claims to the Registrar/Office Manager. Please advise if payment is not forthcoming within two weeks.</a:t>
          </a:r>
        </a:p>
        <a:p>
          <a:endParaRPr lang="en-US" sz="1400" baseline="0"/>
        </a:p>
        <a:p>
          <a:r>
            <a:rPr lang="en-US" sz="1400" baseline="0"/>
            <a:t>In addition, if claiming for travel and the relevant destination is more than 50km from your home/work, please complete the Diocesan Business Travel Declaration form found at </a:t>
          </a:r>
          <a:r>
            <a:rPr lang="en-AU" sz="1200" b="0" i="0" u="sng" strike="noStrike">
              <a:solidFill>
                <a:schemeClr val="dk1"/>
              </a:solidFill>
              <a:effectLst/>
              <a:latin typeface="+mn-lt"/>
              <a:ea typeface="+mn-ea"/>
              <a:cs typeface="+mn-cs"/>
              <a:hlinkClick xmlns:r="http://schemas.openxmlformats.org/officeDocument/2006/relationships" r:id=""/>
            </a:rPr>
            <a:t>https://forms.office.com/r/gJ5A41CYc7</a:t>
          </a:r>
          <a:r>
            <a:rPr lang="en-AU" sz="1200"/>
            <a:t> </a:t>
          </a:r>
          <a:r>
            <a:rPr lang="en-AU" sz="1400"/>
            <a:t> or by scanning</a:t>
          </a:r>
          <a:r>
            <a:rPr lang="en-AU" sz="1400" baseline="0"/>
            <a:t> the following:</a:t>
          </a:r>
        </a:p>
        <a:p>
          <a:endParaRPr lang="en-AU" sz="1400" baseline="0"/>
        </a:p>
        <a:p>
          <a:endParaRPr lang="en-AU" sz="1400" baseline="0"/>
        </a:p>
        <a:p>
          <a:endParaRPr lang="en-AU" sz="1400" baseline="0"/>
        </a:p>
        <a:p>
          <a:endParaRPr lang="en-AU" sz="1400" baseline="0"/>
        </a:p>
        <a:p>
          <a:endParaRPr lang="en-AU" sz="1400" baseline="0"/>
        </a:p>
        <a:p>
          <a:endParaRPr lang="en-AU" sz="1400" baseline="0"/>
        </a:p>
        <a:p>
          <a:endParaRPr lang="en-AU" sz="1400" baseline="0"/>
        </a:p>
        <a:p>
          <a:endParaRPr lang="en-US" sz="1400" baseline="0"/>
        </a:p>
        <a:p>
          <a:endParaRPr lang="en-US" sz="1400" baseline="0"/>
        </a:p>
        <a:p>
          <a:endParaRPr lang="en-US" sz="1400" baseline="0"/>
        </a:p>
        <a:p>
          <a:endParaRPr lang="en-US" sz="1400" baseline="0"/>
        </a:p>
        <a:p>
          <a:endParaRPr lang="en-US" sz="1400" baseline="0"/>
        </a:p>
        <a:p>
          <a:endParaRPr lang="en-US" sz="1400" baseline="0"/>
        </a:p>
        <a:p>
          <a:endParaRPr lang="en-US" sz="1400" baseline="0"/>
        </a:p>
        <a:p>
          <a:endParaRPr lang="en-US" sz="1400" baseline="0"/>
        </a:p>
        <a:p>
          <a:endParaRPr lang="en-US" sz="1400" baseline="0"/>
        </a:p>
        <a:p>
          <a:r>
            <a:rPr lang="en-US" sz="1400" baseline="0"/>
            <a:t>Diocesan Business Services thanks you for your support in streamlining its reimbursement processes. Should you have any feedback or concerns in relation to this process, please do not hesitate to contact the Registrar.</a:t>
          </a:r>
        </a:p>
        <a:p>
          <a:endParaRPr lang="en-US" sz="1400" baseline="0"/>
        </a:p>
        <a:p>
          <a:r>
            <a:rPr lang="en-US" sz="1400" baseline="0"/>
            <a:t>With kind regards and thanks</a:t>
          </a:r>
        </a:p>
        <a:p>
          <a:endParaRPr lang="en-US" sz="1400" baseline="0"/>
        </a:p>
        <a:p>
          <a:r>
            <a:rPr lang="en-US" sz="1400" baseline="0"/>
            <a:t>Dr David C. Ray</a:t>
          </a:r>
        </a:p>
        <a:p>
          <a:r>
            <a:rPr lang="en-US" sz="1400" baseline="0"/>
            <a:t>Registrar</a:t>
          </a:r>
        </a:p>
        <a:p>
          <a:r>
            <a:rPr lang="en-US" sz="1400" baseline="0"/>
            <a:t>0418 689 170</a:t>
          </a:r>
        </a:p>
      </xdr:txBody>
    </xdr:sp>
    <xdr:clientData/>
  </xdr:twoCellAnchor>
  <xdr:twoCellAnchor editAs="oneCell">
    <xdr:from>
      <xdr:col>1</xdr:col>
      <xdr:colOff>812800</xdr:colOff>
      <xdr:row>24</xdr:row>
      <xdr:rowOff>12700</xdr:rowOff>
    </xdr:from>
    <xdr:to>
      <xdr:col>5</xdr:col>
      <xdr:colOff>723900</xdr:colOff>
      <xdr:row>39</xdr:row>
      <xdr:rowOff>177800</xdr:rowOff>
    </xdr:to>
    <xdr:pic>
      <xdr:nvPicPr>
        <xdr:cNvPr id="5" name="Picture 4">
          <a:extLst>
            <a:ext uri="{FF2B5EF4-FFF2-40B4-BE49-F238E27FC236}">
              <a16:creationId xmlns:a16="http://schemas.microsoft.com/office/drawing/2014/main" id="{1A1925D4-1B99-155A-E102-6C7C4B1187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38300" y="5270500"/>
          <a:ext cx="3213100" cy="321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800100</xdr:colOff>
      <xdr:row>4</xdr:row>
      <xdr:rowOff>50800</xdr:rowOff>
    </xdr:to>
    <xdr:pic>
      <xdr:nvPicPr>
        <xdr:cNvPr id="2" name="Picture 1" descr="DNT-logo-small.png">
          <a:extLst>
            <a:ext uri="{FF2B5EF4-FFF2-40B4-BE49-F238E27FC236}">
              <a16:creationId xmlns:a16="http://schemas.microsoft.com/office/drawing/2014/main" id="{BC94A8FE-2B86-3740-BA9E-AF34815042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0"/>
          <a:ext cx="800100" cy="1308100"/>
        </a:xfrm>
        <a:prstGeom prst="rect">
          <a:avLst/>
        </a:prstGeom>
      </xdr:spPr>
    </xdr:pic>
    <xdr:clientData/>
  </xdr:twoCellAnchor>
  <xdr:twoCellAnchor editAs="oneCell">
    <xdr:from>
      <xdr:col>0</xdr:col>
      <xdr:colOff>0</xdr:colOff>
      <xdr:row>0</xdr:row>
      <xdr:rowOff>0</xdr:rowOff>
    </xdr:from>
    <xdr:to>
      <xdr:col>0</xdr:col>
      <xdr:colOff>800100</xdr:colOff>
      <xdr:row>4</xdr:row>
      <xdr:rowOff>50800</xdr:rowOff>
    </xdr:to>
    <xdr:pic>
      <xdr:nvPicPr>
        <xdr:cNvPr id="4" name="Picture 3" descr="DNT-logo-small.png">
          <a:extLst>
            <a:ext uri="{FF2B5EF4-FFF2-40B4-BE49-F238E27FC236}">
              <a16:creationId xmlns:a16="http://schemas.microsoft.com/office/drawing/2014/main" id="{3DC6200B-C6C4-C042-9D5F-A358C7C1F8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0"/>
          <a:ext cx="800100" cy="1308100"/>
        </a:xfrm>
        <a:prstGeom prst="rect">
          <a:avLst/>
        </a:prstGeom>
      </xdr:spPr>
    </xdr:pic>
    <xdr:clientData/>
  </xdr:twoCellAnchor>
  <xdr:twoCellAnchor editAs="oneCell">
    <xdr:from>
      <xdr:col>0</xdr:col>
      <xdr:colOff>0</xdr:colOff>
      <xdr:row>0</xdr:row>
      <xdr:rowOff>0</xdr:rowOff>
    </xdr:from>
    <xdr:to>
      <xdr:col>0</xdr:col>
      <xdr:colOff>800100</xdr:colOff>
      <xdr:row>4</xdr:row>
      <xdr:rowOff>50800</xdr:rowOff>
    </xdr:to>
    <xdr:pic>
      <xdr:nvPicPr>
        <xdr:cNvPr id="5" name="Picture 4" descr="DNT-logo-small.png">
          <a:extLst>
            <a:ext uri="{FF2B5EF4-FFF2-40B4-BE49-F238E27FC236}">
              <a16:creationId xmlns:a16="http://schemas.microsoft.com/office/drawing/2014/main" id="{47353475-F66D-4F41-822E-CFED4A060B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0"/>
          <a:ext cx="800100" cy="1308100"/>
        </a:xfrm>
        <a:prstGeom prst="rect">
          <a:avLst/>
        </a:prstGeom>
      </xdr:spPr>
    </xdr:pic>
    <xdr:clientData/>
  </xdr:twoCellAnchor>
  <xdr:twoCellAnchor editAs="oneCell">
    <xdr:from>
      <xdr:col>0</xdr:col>
      <xdr:colOff>0</xdr:colOff>
      <xdr:row>0</xdr:row>
      <xdr:rowOff>0</xdr:rowOff>
    </xdr:from>
    <xdr:to>
      <xdr:col>0</xdr:col>
      <xdr:colOff>800100</xdr:colOff>
      <xdr:row>4</xdr:row>
      <xdr:rowOff>50800</xdr:rowOff>
    </xdr:to>
    <xdr:pic>
      <xdr:nvPicPr>
        <xdr:cNvPr id="6" name="Picture 5" descr="DNT-logo-small.png">
          <a:extLst>
            <a:ext uri="{FF2B5EF4-FFF2-40B4-BE49-F238E27FC236}">
              <a16:creationId xmlns:a16="http://schemas.microsoft.com/office/drawing/2014/main" id="{FAA54EFA-CE73-6E40-99A5-92B891169F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0"/>
          <a:ext cx="800100" cy="1308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800100</xdr:colOff>
      <xdr:row>4</xdr:row>
      <xdr:rowOff>50800</xdr:rowOff>
    </xdr:to>
    <xdr:pic>
      <xdr:nvPicPr>
        <xdr:cNvPr id="2" name="Picture 1" descr="DNT-logo-small.png">
          <a:extLst>
            <a:ext uri="{FF2B5EF4-FFF2-40B4-BE49-F238E27FC236}">
              <a16:creationId xmlns:a16="http://schemas.microsoft.com/office/drawing/2014/main" id="{49E540CB-95FA-1741-B914-CD626B4514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0"/>
          <a:ext cx="800100" cy="1308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800100</xdr:colOff>
      <xdr:row>4</xdr:row>
      <xdr:rowOff>50800</xdr:rowOff>
    </xdr:to>
    <xdr:pic>
      <xdr:nvPicPr>
        <xdr:cNvPr id="2" name="Picture 1" descr="DNT-logo-small.png">
          <a:extLst>
            <a:ext uri="{FF2B5EF4-FFF2-40B4-BE49-F238E27FC236}">
              <a16:creationId xmlns:a16="http://schemas.microsoft.com/office/drawing/2014/main" id="{E897D32D-5F3C-D64D-A4ED-40A20B6143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0"/>
          <a:ext cx="800100" cy="1308100"/>
        </a:xfrm>
        <a:prstGeom prst="rect">
          <a:avLst/>
        </a:prstGeom>
      </xdr:spPr>
    </xdr:pic>
    <xdr:clientData/>
  </xdr:twoCellAnchor>
  <xdr:twoCellAnchor editAs="oneCell">
    <xdr:from>
      <xdr:col>0</xdr:col>
      <xdr:colOff>0</xdr:colOff>
      <xdr:row>0</xdr:row>
      <xdr:rowOff>0</xdr:rowOff>
    </xdr:from>
    <xdr:to>
      <xdr:col>0</xdr:col>
      <xdr:colOff>800100</xdr:colOff>
      <xdr:row>4</xdr:row>
      <xdr:rowOff>50800</xdr:rowOff>
    </xdr:to>
    <xdr:pic>
      <xdr:nvPicPr>
        <xdr:cNvPr id="3" name="Picture 2" descr="DNT-logo-small.png">
          <a:extLst>
            <a:ext uri="{FF2B5EF4-FFF2-40B4-BE49-F238E27FC236}">
              <a16:creationId xmlns:a16="http://schemas.microsoft.com/office/drawing/2014/main" id="{E22B9E12-B45F-7142-9467-4E44D60B2A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0"/>
          <a:ext cx="800100" cy="1308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503776</xdr:colOff>
      <xdr:row>49</xdr:row>
      <xdr:rowOff>101600</xdr:rowOff>
    </xdr:to>
    <xdr:pic>
      <xdr:nvPicPr>
        <xdr:cNvPr id="3" name="Picture 2">
          <a:extLst>
            <a:ext uri="{FF2B5EF4-FFF2-40B4-BE49-F238E27FC236}">
              <a16:creationId xmlns:a16="http://schemas.microsoft.com/office/drawing/2014/main" id="{E76471D4-1694-014E-97FA-9CB0B82700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07776" cy="10058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613662</xdr:colOff>
      <xdr:row>38</xdr:row>
      <xdr:rowOff>63500</xdr:rowOff>
    </xdr:to>
    <xdr:pic>
      <xdr:nvPicPr>
        <xdr:cNvPr id="3" name="Picture 2">
          <a:extLst>
            <a:ext uri="{FF2B5EF4-FFF2-40B4-BE49-F238E27FC236}">
              <a16:creationId xmlns:a16="http://schemas.microsoft.com/office/drawing/2014/main" id="{D16A19E6-8E37-7349-B300-D115B953A5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647162" cy="7785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hyperlink" Target="mailto:mgoldman@ntanglican.org.au"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52"/>
  <sheetViews>
    <sheetView tabSelected="1" workbookViewId="0">
      <selection activeCell="B4" sqref="B4"/>
    </sheetView>
  </sheetViews>
  <sheetFormatPr defaultColWidth="11" defaultRowHeight="15.75"/>
  <sheetData>
    <row r="1" spans="2:2" ht="23.25">
      <c r="B1" s="10" t="s">
        <v>0</v>
      </c>
    </row>
    <row r="2" spans="2:2" ht="26.25">
      <c r="B2" s="9" t="s">
        <v>1</v>
      </c>
    </row>
    <row r="3" spans="2:2">
      <c r="B3" t="s">
        <v>2</v>
      </c>
    </row>
    <row r="4" spans="2:2">
      <c r="B4" t="s">
        <v>3</v>
      </c>
    </row>
    <row r="7" spans="2:2" ht="28.5">
      <c r="B7" s="34"/>
    </row>
    <row r="17" spans="11:16">
      <c r="P17" s="46"/>
    </row>
    <row r="20" spans="11:16">
      <c r="K20" s="46"/>
    </row>
    <row r="52" spans="1:1">
      <c r="A52" t="s">
        <v>3</v>
      </c>
    </row>
  </sheetData>
  <pageMargins left="0.7" right="0.7" top="0.75" bottom="0.75" header="0.3" footer="0.3"/>
  <pageSetup paperSize="9" scale="95" fitToHeight="0"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12"/>
  <sheetViews>
    <sheetView workbookViewId="0">
      <selection activeCell="C13" sqref="C13"/>
    </sheetView>
  </sheetViews>
  <sheetFormatPr defaultColWidth="11" defaultRowHeight="15.75"/>
  <cols>
    <col min="1" max="1" width="10.875" style="44"/>
    <col min="2" max="2" width="32.625" style="44" customWidth="1"/>
    <col min="3" max="3" width="41.5" style="44" customWidth="1"/>
  </cols>
  <sheetData>
    <row r="1" spans="1:3">
      <c r="A1" s="44" t="s">
        <v>351</v>
      </c>
      <c r="B1" s="44" t="s">
        <v>352</v>
      </c>
      <c r="C1" s="44" t="s">
        <v>353</v>
      </c>
    </row>
    <row r="2" spans="1:3" ht="47.25">
      <c r="A2" s="45">
        <v>44614</v>
      </c>
      <c r="B2" s="44" t="s">
        <v>354</v>
      </c>
      <c r="C2" s="44" t="s">
        <v>355</v>
      </c>
    </row>
    <row r="3" spans="1:3">
      <c r="A3" s="45">
        <v>44678</v>
      </c>
      <c r="B3" s="44" t="s">
        <v>356</v>
      </c>
      <c r="C3" s="44" t="s">
        <v>357</v>
      </c>
    </row>
    <row r="4" spans="1:3">
      <c r="A4" s="45">
        <v>44705</v>
      </c>
      <c r="B4" s="44" t="s">
        <v>358</v>
      </c>
      <c r="C4" s="44" t="s">
        <v>359</v>
      </c>
    </row>
    <row r="5" spans="1:3">
      <c r="A5" s="45">
        <v>44711</v>
      </c>
      <c r="B5" s="44" t="s">
        <v>356</v>
      </c>
      <c r="C5" s="44" t="s">
        <v>357</v>
      </c>
    </row>
    <row r="6" spans="1:3">
      <c r="A6" s="45">
        <v>44756</v>
      </c>
      <c r="B6" s="44" t="s">
        <v>356</v>
      </c>
      <c r="C6" s="44" t="s">
        <v>357</v>
      </c>
    </row>
    <row r="7" spans="1:3">
      <c r="A7" s="45">
        <v>44777</v>
      </c>
      <c r="B7" s="44" t="s">
        <v>360</v>
      </c>
      <c r="C7" s="44" t="s">
        <v>361</v>
      </c>
    </row>
    <row r="8" spans="1:3">
      <c r="A8" s="45">
        <v>44784</v>
      </c>
      <c r="B8" s="44" t="s">
        <v>362</v>
      </c>
      <c r="C8" s="44" t="s">
        <v>363</v>
      </c>
    </row>
    <row r="9" spans="1:3">
      <c r="A9" s="45">
        <v>44595</v>
      </c>
      <c r="B9" s="44" t="s">
        <v>356</v>
      </c>
      <c r="C9" s="44" t="s">
        <v>357</v>
      </c>
    </row>
    <row r="10" spans="1:3" ht="31.5">
      <c r="A10" s="45">
        <v>44600</v>
      </c>
      <c r="B10" s="44" t="s">
        <v>364</v>
      </c>
      <c r="C10" s="44" t="s">
        <v>365</v>
      </c>
    </row>
    <row r="11" spans="1:3">
      <c r="A11" s="45">
        <v>45084</v>
      </c>
      <c r="B11" s="44" t="s">
        <v>371</v>
      </c>
      <c r="C11" s="44" t="s">
        <v>372</v>
      </c>
    </row>
    <row r="12" spans="1:3">
      <c r="A12" s="45">
        <v>45167</v>
      </c>
      <c r="B12" s="44" t="s">
        <v>373</v>
      </c>
      <c r="C12" s="44" t="s">
        <v>374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31"/>
  <sheetViews>
    <sheetView topLeftCell="A7" workbookViewId="0">
      <selection activeCell="F22" sqref="F22"/>
    </sheetView>
  </sheetViews>
  <sheetFormatPr defaultColWidth="11" defaultRowHeight="15.75"/>
  <cols>
    <col min="1" max="1" width="11.375" customWidth="1"/>
    <col min="2" max="2" width="23.375" customWidth="1"/>
    <col min="3" max="5" width="8.875" customWidth="1"/>
    <col min="6" max="6" width="10.875" customWidth="1"/>
    <col min="7" max="7" width="11.875" customWidth="1"/>
    <col min="9" max="11" width="25.875" customWidth="1"/>
  </cols>
  <sheetData>
    <row r="1" spans="1:11" ht="23.1" customHeight="1">
      <c r="B1" s="10" t="s">
        <v>0</v>
      </c>
    </row>
    <row r="2" spans="1:11" ht="26.25">
      <c r="B2" s="9" t="s">
        <v>4</v>
      </c>
    </row>
    <row r="3" spans="1:11" ht="24.95" customHeight="1">
      <c r="B3" s="36" t="s">
        <v>5</v>
      </c>
      <c r="E3" s="49"/>
      <c r="F3" s="49"/>
      <c r="G3" s="49"/>
    </row>
    <row r="4" spans="1:11" ht="24.95" customHeight="1">
      <c r="B4" s="2" t="s">
        <v>6</v>
      </c>
      <c r="C4" s="50"/>
      <c r="D4" s="50"/>
      <c r="E4" s="50"/>
      <c r="F4" s="50"/>
      <c r="G4" s="50"/>
    </row>
    <row r="5" spans="1:11">
      <c r="B5" s="2"/>
      <c r="C5" s="13" t="s">
        <v>7</v>
      </c>
      <c r="D5" s="11"/>
      <c r="E5" s="11"/>
      <c r="F5" s="11"/>
      <c r="G5" s="11"/>
    </row>
    <row r="6" spans="1:11" ht="18.75">
      <c r="A6" s="1" t="s">
        <v>8</v>
      </c>
      <c r="I6" s="14"/>
      <c r="J6" s="14"/>
      <c r="K6" s="14"/>
    </row>
    <row r="7" spans="1:11" ht="33" customHeight="1">
      <c r="A7" s="21" t="s">
        <v>9</v>
      </c>
      <c r="B7" s="54" t="s">
        <v>10</v>
      </c>
      <c r="C7" s="55"/>
      <c r="D7" s="55"/>
      <c r="E7" s="56"/>
      <c r="F7" s="21" t="s">
        <v>11</v>
      </c>
      <c r="G7" s="21" t="s">
        <v>12</v>
      </c>
      <c r="H7" s="21" t="s">
        <v>13</v>
      </c>
      <c r="I7" s="22" t="s">
        <v>14</v>
      </c>
      <c r="J7" s="22" t="s">
        <v>15</v>
      </c>
      <c r="K7" s="22" t="s">
        <v>16</v>
      </c>
    </row>
    <row r="8" spans="1:11" ht="24.95" customHeight="1">
      <c r="A8" s="38"/>
      <c r="B8" s="51"/>
      <c r="C8" s="52"/>
      <c r="D8" s="52"/>
      <c r="E8" s="53"/>
      <c r="F8" s="39"/>
      <c r="G8" s="40">
        <v>0</v>
      </c>
      <c r="H8" s="6">
        <f>ROUND(IF(LEFT(F8,6)="GST on",G8/11,0),2)</f>
        <v>0</v>
      </c>
      <c r="I8" s="41"/>
      <c r="J8" s="42"/>
      <c r="K8" s="41"/>
    </row>
    <row r="9" spans="1:11" ht="24.95" customHeight="1">
      <c r="A9" s="38"/>
      <c r="B9" s="51"/>
      <c r="C9" s="52"/>
      <c r="D9" s="52"/>
      <c r="E9" s="53"/>
      <c r="F9" s="39"/>
      <c r="G9" s="40">
        <v>0</v>
      </c>
      <c r="H9" s="6">
        <f t="shared" ref="H9:H17" si="0">ROUND(IF(LEFT(F9,6)="GST on",G9/11,0),2)</f>
        <v>0</v>
      </c>
      <c r="I9" s="41"/>
      <c r="J9" s="42"/>
      <c r="K9" s="41"/>
    </row>
    <row r="10" spans="1:11" ht="24.95" customHeight="1">
      <c r="A10" s="38"/>
      <c r="B10" s="51"/>
      <c r="C10" s="52"/>
      <c r="D10" s="52"/>
      <c r="E10" s="53"/>
      <c r="F10" s="39"/>
      <c r="G10" s="40">
        <v>0</v>
      </c>
      <c r="H10" s="6">
        <f t="shared" si="0"/>
        <v>0</v>
      </c>
      <c r="I10" s="41"/>
      <c r="J10" s="42"/>
      <c r="K10" s="41"/>
    </row>
    <row r="11" spans="1:11" ht="24.95" customHeight="1">
      <c r="A11" s="38"/>
      <c r="B11" s="51"/>
      <c r="C11" s="52"/>
      <c r="D11" s="52"/>
      <c r="E11" s="53"/>
      <c r="F11" s="39"/>
      <c r="G11" s="40">
        <v>0</v>
      </c>
      <c r="H11" s="6">
        <f t="shared" si="0"/>
        <v>0</v>
      </c>
      <c r="I11" s="41"/>
      <c r="J11" s="42"/>
      <c r="K11" s="41"/>
    </row>
    <row r="12" spans="1:11" ht="24.95" customHeight="1">
      <c r="A12" s="38"/>
      <c r="B12" s="51"/>
      <c r="C12" s="52"/>
      <c r="D12" s="52"/>
      <c r="E12" s="53"/>
      <c r="F12" s="39"/>
      <c r="G12" s="40">
        <v>0</v>
      </c>
      <c r="H12" s="6">
        <f t="shared" si="0"/>
        <v>0</v>
      </c>
      <c r="I12" s="41"/>
      <c r="J12" s="42"/>
      <c r="K12" s="41"/>
    </row>
    <row r="13" spans="1:11" ht="24.95" customHeight="1">
      <c r="A13" s="38"/>
      <c r="B13" s="51"/>
      <c r="C13" s="52"/>
      <c r="D13" s="52"/>
      <c r="E13" s="53"/>
      <c r="F13" s="39"/>
      <c r="G13" s="40">
        <v>0</v>
      </c>
      <c r="H13" s="6">
        <f t="shared" si="0"/>
        <v>0</v>
      </c>
      <c r="I13" s="41"/>
      <c r="J13" s="42"/>
      <c r="K13" s="41"/>
    </row>
    <row r="14" spans="1:11" ht="24.95" customHeight="1">
      <c r="A14" s="38"/>
      <c r="B14" s="51"/>
      <c r="C14" s="52"/>
      <c r="D14" s="52"/>
      <c r="E14" s="53"/>
      <c r="F14" s="39"/>
      <c r="G14" s="40">
        <v>0</v>
      </c>
      <c r="H14" s="6">
        <f t="shared" si="0"/>
        <v>0</v>
      </c>
      <c r="I14" s="41"/>
      <c r="J14" s="42"/>
      <c r="K14" s="41"/>
    </row>
    <row r="15" spans="1:11" ht="24.95" customHeight="1">
      <c r="A15" s="38"/>
      <c r="B15" s="51"/>
      <c r="C15" s="52"/>
      <c r="D15" s="52"/>
      <c r="E15" s="53"/>
      <c r="F15" s="39"/>
      <c r="G15" s="40">
        <v>0</v>
      </c>
      <c r="H15" s="6">
        <f t="shared" si="0"/>
        <v>0</v>
      </c>
      <c r="I15" s="41"/>
      <c r="J15" s="42"/>
      <c r="K15" s="41"/>
    </row>
    <row r="16" spans="1:11" ht="24.95" customHeight="1">
      <c r="A16" s="38"/>
      <c r="B16" s="51"/>
      <c r="C16" s="52"/>
      <c r="D16" s="52"/>
      <c r="E16" s="53"/>
      <c r="F16" s="39"/>
      <c r="G16" s="40">
        <v>0</v>
      </c>
      <c r="H16" s="6">
        <f t="shared" si="0"/>
        <v>0</v>
      </c>
      <c r="I16" s="41"/>
      <c r="J16" s="42"/>
      <c r="K16" s="41"/>
    </row>
    <row r="17" spans="1:14" ht="24.95" customHeight="1">
      <c r="A17" s="38"/>
      <c r="B17" s="51"/>
      <c r="C17" s="52"/>
      <c r="D17" s="52"/>
      <c r="E17" s="53"/>
      <c r="F17" s="39"/>
      <c r="G17" s="40">
        <v>0</v>
      </c>
      <c r="H17" s="6">
        <f t="shared" si="0"/>
        <v>0</v>
      </c>
      <c r="I17" s="41"/>
      <c r="J17" s="42"/>
      <c r="K17" s="41"/>
    </row>
    <row r="18" spans="1:14" ht="50.1" customHeight="1">
      <c r="E18" s="28" t="s">
        <v>17</v>
      </c>
      <c r="F18" s="26"/>
      <c r="G18" s="27">
        <f>SUM(G8:G17)</f>
        <v>0</v>
      </c>
      <c r="H18" s="25"/>
      <c r="I18" s="19" t="s">
        <v>18</v>
      </c>
      <c r="J18" s="67" t="s">
        <v>19</v>
      </c>
      <c r="K18" s="67"/>
    </row>
    <row r="19" spans="1:14">
      <c r="G19" s="7"/>
      <c r="I19" s="14"/>
      <c r="J19" s="14"/>
      <c r="K19" s="14"/>
    </row>
    <row r="20" spans="1:14" ht="57.6" customHeight="1">
      <c r="A20" s="1" t="s">
        <v>20</v>
      </c>
      <c r="C20" s="16"/>
      <c r="D20" s="68" t="s">
        <v>21</v>
      </c>
      <c r="E20" s="68"/>
      <c r="F20" s="68"/>
      <c r="G20" s="68"/>
      <c r="H20" s="68"/>
      <c r="I20" s="68"/>
      <c r="J20" s="68"/>
      <c r="K20" s="68"/>
    </row>
    <row r="21" spans="1:14">
      <c r="A21" s="3" t="s">
        <v>9</v>
      </c>
      <c r="B21" s="64" t="s">
        <v>10</v>
      </c>
      <c r="C21" s="65"/>
      <c r="D21" s="65"/>
      <c r="E21" s="66"/>
      <c r="F21" s="3" t="s">
        <v>22</v>
      </c>
      <c r="G21" s="3" t="s">
        <v>23</v>
      </c>
      <c r="I21" s="24" t="s">
        <v>14</v>
      </c>
      <c r="J21" s="24" t="s">
        <v>15</v>
      </c>
      <c r="K21" s="22" t="s">
        <v>16</v>
      </c>
    </row>
    <row r="22" spans="1:14" ht="24.95" customHeight="1">
      <c r="A22" s="38"/>
      <c r="B22" s="58"/>
      <c r="C22" s="59"/>
      <c r="D22" s="59"/>
      <c r="E22" s="60"/>
      <c r="F22" s="43"/>
      <c r="G22" s="23">
        <f>IF(ISERROR(ROUND(SUM(F22*VLOOKUP(C$4,Contacts!A:BV,74,0)),2)),0,ROUND(SUM(F22*VLOOKUP(C$4,Contacts!A:BV,74,0)),2))</f>
        <v>0</v>
      </c>
      <c r="I22" s="41"/>
      <c r="J22" s="42"/>
      <c r="K22" s="41"/>
      <c r="N22" s="17"/>
    </row>
    <row r="23" spans="1:14" ht="24.95" customHeight="1">
      <c r="A23" s="38"/>
      <c r="B23" s="58"/>
      <c r="C23" s="59"/>
      <c r="D23" s="59"/>
      <c r="E23" s="60"/>
      <c r="F23" s="43"/>
      <c r="G23" s="23">
        <f>IF(ISERROR(ROUND(SUM(F23*VLOOKUP(C$4,Contacts!A:BV,74,0)),2)),0,ROUND(SUM(F23*VLOOKUP(C$4,Contacts!A:BV,74,0)),2))</f>
        <v>0</v>
      </c>
      <c r="I23" s="41"/>
      <c r="J23" s="42"/>
      <c r="K23" s="41"/>
    </row>
    <row r="24" spans="1:14" ht="24.95" customHeight="1">
      <c r="A24" s="38"/>
      <c r="B24" s="58"/>
      <c r="C24" s="59"/>
      <c r="D24" s="59"/>
      <c r="E24" s="60"/>
      <c r="F24" s="43"/>
      <c r="G24" s="23">
        <f>IF(ISERROR(ROUND(SUM(F24*VLOOKUP(C$4,Contacts!A:BV,74,0)),2)),0,ROUND(SUM(F24*VLOOKUP(C$4,Contacts!A:BV,74,0)),2))</f>
        <v>0</v>
      </c>
      <c r="I24" s="41"/>
      <c r="J24" s="42"/>
      <c r="K24" s="41"/>
    </row>
    <row r="25" spans="1:14" ht="24.95" customHeight="1">
      <c r="A25" s="38"/>
      <c r="B25" s="61"/>
      <c r="C25" s="62"/>
      <c r="D25" s="62"/>
      <c r="E25" s="63"/>
      <c r="F25" s="43"/>
      <c r="G25" s="23">
        <f>IF(ISERROR(ROUND(SUM(F25*VLOOKUP(C$4,Contacts!A:BV,74,0)),2)),0,ROUND(SUM(F25*VLOOKUP(C$4,Contacts!A:BV,74,0)),2))</f>
        <v>0</v>
      </c>
      <c r="I25" s="41"/>
      <c r="J25" s="42"/>
      <c r="K25" s="41"/>
    </row>
    <row r="26" spans="1:14" ht="24.95" customHeight="1">
      <c r="A26" s="38"/>
      <c r="B26" s="61"/>
      <c r="C26" s="62"/>
      <c r="D26" s="62"/>
      <c r="E26" s="63"/>
      <c r="F26" s="43"/>
      <c r="G26" s="23">
        <f>IF(ISERROR(ROUND(SUM(F26*VLOOKUP(C$4,Contacts!A:BV,74,0)),2)),0,ROUND(SUM(F26*VLOOKUP(C$4,Contacts!A:BV,74,0)),2))</f>
        <v>0</v>
      </c>
      <c r="I26" s="41"/>
      <c r="J26" s="42"/>
      <c r="K26" s="41"/>
      <c r="M26" s="46"/>
    </row>
    <row r="27" spans="1:14" ht="50.1" customHeight="1">
      <c r="E27" s="28" t="s">
        <v>17</v>
      </c>
      <c r="F27" s="29">
        <f>SUM(F22:F26)</f>
        <v>0</v>
      </c>
      <c r="G27" s="30">
        <f>SUM(G22:G26)</f>
        <v>0</v>
      </c>
      <c r="I27" s="19" t="s">
        <v>24</v>
      </c>
      <c r="J27" s="67" t="s">
        <v>25</v>
      </c>
      <c r="K27" s="67"/>
    </row>
    <row r="28" spans="1:14" ht="57" customHeight="1">
      <c r="A28" s="2"/>
      <c r="C28" s="8"/>
      <c r="D28" s="12"/>
      <c r="E28" s="31" t="s">
        <v>26</v>
      </c>
      <c r="F28" s="32"/>
      <c r="G28" s="33">
        <f>SUM(G18+G27)</f>
        <v>0</v>
      </c>
      <c r="I28" s="69" t="s">
        <v>27</v>
      </c>
      <c r="J28" s="69"/>
      <c r="K28" s="69"/>
    </row>
    <row r="29" spans="1:14" ht="50.1" customHeight="1">
      <c r="A29" s="57" t="s">
        <v>28</v>
      </c>
      <c r="B29" s="57"/>
      <c r="C29" s="57"/>
      <c r="D29" s="57"/>
      <c r="E29" s="57"/>
      <c r="F29" s="57"/>
      <c r="G29" s="57"/>
      <c r="H29" s="57"/>
      <c r="I29" s="57"/>
      <c r="J29" s="57"/>
      <c r="K29" s="57"/>
    </row>
    <row r="30" spans="1:14" ht="24.95" customHeight="1"/>
    <row r="31" spans="1:14" ht="24.95" customHeight="1"/>
  </sheetData>
  <sheetProtection selectLockedCells="1"/>
  <mergeCells count="24">
    <mergeCell ref="B15:E15"/>
    <mergeCell ref="A29:K29"/>
    <mergeCell ref="B23:E23"/>
    <mergeCell ref="B24:E24"/>
    <mergeCell ref="B25:E25"/>
    <mergeCell ref="B26:E26"/>
    <mergeCell ref="B21:E21"/>
    <mergeCell ref="B22:E22"/>
    <mergeCell ref="B16:E16"/>
    <mergeCell ref="B17:E17"/>
    <mergeCell ref="J27:K27"/>
    <mergeCell ref="J18:K18"/>
    <mergeCell ref="D20:K20"/>
    <mergeCell ref="I28:K28"/>
    <mergeCell ref="E3:G3"/>
    <mergeCell ref="C4:G4"/>
    <mergeCell ref="B12:E12"/>
    <mergeCell ref="B13:E13"/>
    <mergeCell ref="B14:E14"/>
    <mergeCell ref="B7:E7"/>
    <mergeCell ref="B8:E8"/>
    <mergeCell ref="B9:E9"/>
    <mergeCell ref="B10:E10"/>
    <mergeCell ref="B11:E11"/>
  </mergeCells>
  <dataValidations count="1">
    <dataValidation type="date" allowBlank="1" showInputMessage="1" showErrorMessage="1" sqref="E3" xr:uid="{00000000-0002-0000-0100-000000000000}">
      <formula1>44197</formula1>
      <formula2>73050</formula2>
    </dataValidation>
  </dataValidations>
  <pageMargins left="0.7" right="0.7" top="0.75" bottom="0.75" header="0.3" footer="0.3"/>
  <pageSetup paperSize="9" scale="63" orientation="landscape" horizontalDpi="0" verticalDpi="0"/>
  <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2000000}">
          <x14:formula1>
            <xm:f>'Bill Template'!$S$2:$S$5</xm:f>
          </x14:formula1>
          <xm:sqref>F8:F17</xm:sqref>
        </x14:dataValidation>
        <x14:dataValidation type="list" allowBlank="1" showInputMessage="1" showErrorMessage="1" xr:uid="{CAE033F6-C167-EB4E-9A16-EB2077385CF3}">
          <x14:formula1>
            <xm:f>'Bill Template'!$W:$W</xm:f>
          </x14:formula1>
          <xm:sqref>K8:K17 K22:K26</xm:sqref>
        </x14:dataValidation>
        <x14:dataValidation type="list" allowBlank="1" showInputMessage="1" showErrorMessage="1" xr:uid="{73AF6002-6DB5-154F-B4B4-D7EDDAC8488B}">
          <x14:formula1>
            <xm:f>'Bill Template'!$U:$U</xm:f>
          </x14:formula1>
          <xm:sqref>J8:J17 J22:J26</xm:sqref>
        </x14:dataValidation>
        <x14:dataValidation type="list" allowBlank="1" showInputMessage="1" showErrorMessage="1" xr:uid="{ADA653E2-A431-DD47-AA24-2704361EF45A}">
          <x14:formula1>
            <xm:f>'Bill Template'!$R:$R</xm:f>
          </x14:formula1>
          <xm:sqref>I8:I17</xm:sqref>
        </x14:dataValidation>
        <x14:dataValidation type="list" allowBlank="1" showInputMessage="1" showErrorMessage="1" xr:uid="{209ECEC8-70E4-6440-862D-8FCD46F75F67}">
          <x14:formula1>
            <xm:f>'Bill Template'!$Q:$Q</xm:f>
          </x14:formula1>
          <xm:sqref>I22:I26</xm:sqref>
        </x14:dataValidation>
        <x14:dataValidation type="list" allowBlank="1" showInputMessage="1" showErrorMessage="1" xr:uid="{00000000-0002-0000-0100-000001000000}">
          <x14:formula1>
            <xm:f>Contacts!$A:$A</xm:f>
          </x14:formula1>
          <xm:sqref>C4:G4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1"/>
  <sheetViews>
    <sheetView topLeftCell="A13" workbookViewId="0"/>
  </sheetViews>
  <sheetFormatPr defaultColWidth="11" defaultRowHeight="15.75"/>
  <cols>
    <col min="1" max="1" width="11.375" customWidth="1"/>
    <col min="2" max="2" width="23.375" customWidth="1"/>
    <col min="3" max="5" width="8.875" customWidth="1"/>
    <col min="6" max="6" width="10.875" customWidth="1"/>
    <col min="7" max="7" width="11.875" customWidth="1"/>
    <col min="9" max="11" width="25.875" customWidth="1"/>
  </cols>
  <sheetData>
    <row r="1" spans="1:11" ht="23.1" customHeight="1">
      <c r="B1" s="10" t="s">
        <v>0</v>
      </c>
    </row>
    <row r="2" spans="1:11" ht="26.25">
      <c r="B2" s="9" t="s">
        <v>4</v>
      </c>
    </row>
    <row r="3" spans="1:11" ht="24.95" customHeight="1">
      <c r="B3" s="36" t="s">
        <v>5</v>
      </c>
      <c r="E3" s="73">
        <v>44742</v>
      </c>
      <c r="F3" s="73"/>
      <c r="G3" s="73"/>
    </row>
    <row r="4" spans="1:11" ht="24.95" customHeight="1">
      <c r="B4" s="2" t="s">
        <v>6</v>
      </c>
      <c r="C4" s="74" t="s">
        <v>29</v>
      </c>
      <c r="D4" s="74"/>
      <c r="E4" s="74"/>
      <c r="F4" s="74"/>
      <c r="G4" s="74"/>
    </row>
    <row r="5" spans="1:11">
      <c r="B5" s="2"/>
      <c r="C5" s="13" t="s">
        <v>7</v>
      </c>
      <c r="D5" s="11"/>
      <c r="E5" s="11"/>
      <c r="F5" s="11"/>
      <c r="G5" s="11"/>
    </row>
    <row r="6" spans="1:11" ht="18.75">
      <c r="A6" s="1" t="s">
        <v>8</v>
      </c>
      <c r="I6" s="14"/>
      <c r="J6" s="14"/>
      <c r="K6" s="14"/>
    </row>
    <row r="7" spans="1:11" ht="33" customHeight="1">
      <c r="A7" s="21" t="s">
        <v>9</v>
      </c>
      <c r="B7" s="54" t="s">
        <v>10</v>
      </c>
      <c r="C7" s="55"/>
      <c r="D7" s="55"/>
      <c r="E7" s="56"/>
      <c r="F7" s="21" t="s">
        <v>11</v>
      </c>
      <c r="G7" s="21" t="s">
        <v>12</v>
      </c>
      <c r="H7" s="21" t="s">
        <v>13</v>
      </c>
      <c r="I7" s="22" t="s">
        <v>14</v>
      </c>
      <c r="J7" s="22" t="s">
        <v>15</v>
      </c>
      <c r="K7" s="22" t="s">
        <v>16</v>
      </c>
    </row>
    <row r="8" spans="1:11" ht="24.95" customHeight="1">
      <c r="A8" s="4">
        <v>44651</v>
      </c>
      <c r="B8" s="70" t="s">
        <v>30</v>
      </c>
      <c r="C8" s="71"/>
      <c r="D8" s="71"/>
      <c r="E8" s="72"/>
      <c r="F8" s="20" t="s">
        <v>31</v>
      </c>
      <c r="G8" s="5">
        <v>450</v>
      </c>
      <c r="H8" s="6">
        <v>40.909999999999997</v>
      </c>
      <c r="I8" s="37" t="s">
        <v>32</v>
      </c>
      <c r="J8" s="15" t="s">
        <v>33</v>
      </c>
      <c r="K8" s="37"/>
    </row>
    <row r="9" spans="1:11" ht="24.95" customHeight="1">
      <c r="A9" s="4">
        <v>44681</v>
      </c>
      <c r="B9" s="70" t="s">
        <v>34</v>
      </c>
      <c r="C9" s="71"/>
      <c r="D9" s="71"/>
      <c r="E9" s="72"/>
      <c r="F9" s="20" t="s">
        <v>31</v>
      </c>
      <c r="G9" s="5">
        <v>159.94999999999999</v>
      </c>
      <c r="H9" s="6">
        <v>14.54</v>
      </c>
      <c r="I9" s="37" t="s">
        <v>35</v>
      </c>
      <c r="J9" s="15"/>
      <c r="K9" s="37" t="s">
        <v>36</v>
      </c>
    </row>
    <row r="10" spans="1:11" ht="24.95" customHeight="1">
      <c r="A10" s="4">
        <v>44712</v>
      </c>
      <c r="B10" s="70" t="s">
        <v>37</v>
      </c>
      <c r="C10" s="71"/>
      <c r="D10" s="71"/>
      <c r="E10" s="72"/>
      <c r="F10" s="20" t="s">
        <v>38</v>
      </c>
      <c r="G10" s="5">
        <v>55.4</v>
      </c>
      <c r="H10" s="6">
        <v>0</v>
      </c>
      <c r="I10" s="37" t="s">
        <v>39</v>
      </c>
      <c r="J10" s="15" t="s">
        <v>40</v>
      </c>
      <c r="K10" s="37"/>
    </row>
    <row r="11" spans="1:11" ht="24.95" customHeight="1">
      <c r="A11" s="4">
        <v>44613</v>
      </c>
      <c r="B11" s="70" t="s">
        <v>41</v>
      </c>
      <c r="C11" s="71"/>
      <c r="D11" s="71"/>
      <c r="E11" s="72"/>
      <c r="F11" s="20" t="s">
        <v>31</v>
      </c>
      <c r="G11" s="5">
        <v>29.95</v>
      </c>
      <c r="H11" s="6">
        <v>2.72</v>
      </c>
      <c r="I11" s="37" t="s">
        <v>42</v>
      </c>
      <c r="J11" s="15" t="s">
        <v>43</v>
      </c>
      <c r="K11" s="37"/>
    </row>
    <row r="12" spans="1:11" ht="24.95" customHeight="1">
      <c r="A12" s="4">
        <v>44617</v>
      </c>
      <c r="B12" s="70" t="s">
        <v>44</v>
      </c>
      <c r="C12" s="71"/>
      <c r="D12" s="71"/>
      <c r="E12" s="72"/>
      <c r="F12" s="20" t="s">
        <v>31</v>
      </c>
      <c r="G12" s="5">
        <v>99.95</v>
      </c>
      <c r="H12" s="6">
        <v>9.09</v>
      </c>
      <c r="I12" s="37" t="s">
        <v>35</v>
      </c>
      <c r="J12" s="15"/>
      <c r="K12" s="37" t="s">
        <v>45</v>
      </c>
    </row>
    <row r="13" spans="1:11" ht="24.95" customHeight="1">
      <c r="A13" s="4">
        <v>44742</v>
      </c>
      <c r="B13" s="70" t="s">
        <v>46</v>
      </c>
      <c r="C13" s="71"/>
      <c r="D13" s="71"/>
      <c r="E13" s="72"/>
      <c r="F13" s="20" t="s">
        <v>31</v>
      </c>
      <c r="G13" s="5">
        <v>1100</v>
      </c>
      <c r="H13" s="6">
        <v>100</v>
      </c>
      <c r="I13" s="37" t="s">
        <v>35</v>
      </c>
      <c r="J13" s="15"/>
      <c r="K13" s="37" t="s">
        <v>47</v>
      </c>
    </row>
    <row r="14" spans="1:11" ht="24.95" customHeight="1">
      <c r="A14" s="4">
        <v>44742</v>
      </c>
      <c r="B14" s="70" t="s">
        <v>48</v>
      </c>
      <c r="C14" s="71"/>
      <c r="D14" s="71"/>
      <c r="E14" s="72"/>
      <c r="F14" s="20" t="s">
        <v>31</v>
      </c>
      <c r="G14" s="5">
        <v>250</v>
      </c>
      <c r="H14" s="6">
        <v>22.73</v>
      </c>
      <c r="I14" s="37" t="s">
        <v>35</v>
      </c>
      <c r="J14" s="15"/>
      <c r="K14" s="37" t="s">
        <v>45</v>
      </c>
    </row>
    <row r="15" spans="1:11" ht="24.95" customHeight="1">
      <c r="A15" s="4"/>
      <c r="B15" s="70"/>
      <c r="C15" s="71"/>
      <c r="D15" s="71"/>
      <c r="E15" s="72"/>
      <c r="F15" s="20"/>
      <c r="G15" s="5">
        <v>0</v>
      </c>
      <c r="H15" s="6">
        <v>0</v>
      </c>
      <c r="I15" s="37"/>
      <c r="J15" s="15"/>
      <c r="K15" s="37"/>
    </row>
    <row r="16" spans="1:11" ht="24.95" customHeight="1">
      <c r="A16" s="4"/>
      <c r="B16" s="70"/>
      <c r="C16" s="71"/>
      <c r="D16" s="71"/>
      <c r="E16" s="72"/>
      <c r="F16" s="20"/>
      <c r="G16" s="5">
        <v>0</v>
      </c>
      <c r="H16" s="6">
        <v>0</v>
      </c>
      <c r="I16" s="37"/>
      <c r="J16" s="15"/>
      <c r="K16" s="37"/>
    </row>
    <row r="17" spans="1:14" ht="24.95" customHeight="1">
      <c r="A17" s="4"/>
      <c r="B17" s="70"/>
      <c r="C17" s="71"/>
      <c r="D17" s="71"/>
      <c r="E17" s="72"/>
      <c r="F17" s="20"/>
      <c r="G17" s="5">
        <v>0</v>
      </c>
      <c r="H17" s="6">
        <v>0</v>
      </c>
      <c r="I17" s="37"/>
      <c r="J17" s="15"/>
      <c r="K17" s="37"/>
    </row>
    <row r="18" spans="1:14" ht="50.1" customHeight="1">
      <c r="E18" s="28" t="s">
        <v>17</v>
      </c>
      <c r="F18" s="26"/>
      <c r="G18" s="27">
        <f>SUM(G8:G17)</f>
        <v>2145.25</v>
      </c>
      <c r="H18" s="25"/>
      <c r="I18" s="19" t="s">
        <v>18</v>
      </c>
      <c r="J18" s="67" t="s">
        <v>19</v>
      </c>
      <c r="K18" s="67"/>
    </row>
    <row r="19" spans="1:14">
      <c r="G19" s="7"/>
      <c r="I19" s="14"/>
      <c r="J19" s="14"/>
      <c r="K19" s="14"/>
    </row>
    <row r="20" spans="1:14" ht="45.95" customHeight="1">
      <c r="A20" s="1" t="s">
        <v>20</v>
      </c>
      <c r="C20" s="16"/>
      <c r="D20" s="68" t="s">
        <v>49</v>
      </c>
      <c r="E20" s="68"/>
      <c r="F20" s="68"/>
      <c r="G20" s="68"/>
      <c r="H20" s="68"/>
      <c r="I20" s="68"/>
      <c r="J20" s="68"/>
      <c r="K20" s="68"/>
    </row>
    <row r="21" spans="1:14">
      <c r="A21" s="3" t="s">
        <v>9</v>
      </c>
      <c r="B21" s="64" t="s">
        <v>10</v>
      </c>
      <c r="C21" s="65"/>
      <c r="D21" s="65"/>
      <c r="E21" s="66"/>
      <c r="F21" s="3" t="s">
        <v>22</v>
      </c>
      <c r="G21" s="3" t="s">
        <v>23</v>
      </c>
      <c r="I21" s="24" t="s">
        <v>14</v>
      </c>
      <c r="J21" s="24" t="s">
        <v>15</v>
      </c>
      <c r="K21" s="22" t="s">
        <v>16</v>
      </c>
    </row>
    <row r="22" spans="1:14" ht="24.95" customHeight="1">
      <c r="A22" s="4">
        <v>44613</v>
      </c>
      <c r="B22" s="75" t="s">
        <v>50</v>
      </c>
      <c r="C22" s="76"/>
      <c r="D22" s="76"/>
      <c r="E22" s="77"/>
      <c r="F22" s="18">
        <f>2000/0.72</f>
        <v>2777.7777777777778</v>
      </c>
      <c r="G22" s="23">
        <f>IF(ISERROR(ROUND(SUM(F22*VLOOKUP(C$4,Contacts!A:BV,74,0)),2)),0,ROUND(SUM(F22*VLOOKUP(C$4,Contacts!A:BV,74,0)),2))</f>
        <v>2166.67</v>
      </c>
      <c r="I22" s="37" t="s">
        <v>51</v>
      </c>
      <c r="J22" s="15" t="s">
        <v>40</v>
      </c>
      <c r="K22" s="37"/>
      <c r="N22" s="17"/>
    </row>
    <row r="23" spans="1:14" ht="24.95" customHeight="1">
      <c r="A23" s="4">
        <v>44691</v>
      </c>
      <c r="B23" s="75" t="s">
        <v>52</v>
      </c>
      <c r="C23" s="76"/>
      <c r="D23" s="76"/>
      <c r="E23" s="77"/>
      <c r="F23" s="18">
        <v>550</v>
      </c>
      <c r="G23" s="23">
        <f>IF(ISERROR(ROUND(SUM(F23*VLOOKUP(C$4,Contacts!A:BV,74,0)),2)),0,ROUND(SUM(F23*VLOOKUP(C$4,Contacts!A:BV,74,0)),2))</f>
        <v>429</v>
      </c>
      <c r="I23" s="37" t="s">
        <v>51</v>
      </c>
      <c r="J23" s="15" t="s">
        <v>40</v>
      </c>
      <c r="K23" s="37"/>
    </row>
    <row r="24" spans="1:14" ht="24.95" customHeight="1">
      <c r="A24" s="4">
        <v>44617</v>
      </c>
      <c r="B24" s="75" t="s">
        <v>53</v>
      </c>
      <c r="C24" s="76"/>
      <c r="D24" s="76"/>
      <c r="E24" s="77"/>
      <c r="F24" s="18">
        <v>152</v>
      </c>
      <c r="G24" s="23">
        <f>IF(ISERROR(ROUND(SUM(F24*VLOOKUP(C$4,Contacts!A:BV,74,0)),2)),0,ROUND(SUM(F24*VLOOKUP(C$4,Contacts!A:BV,74,0)),2))</f>
        <v>118.56</v>
      </c>
      <c r="I24" s="37" t="s">
        <v>35</v>
      </c>
      <c r="J24" s="15"/>
      <c r="K24" s="37" t="s">
        <v>36</v>
      </c>
    </row>
    <row r="25" spans="1:14" ht="24.95" customHeight="1">
      <c r="A25" s="4"/>
      <c r="B25" s="78"/>
      <c r="C25" s="79"/>
      <c r="D25" s="79"/>
      <c r="E25" s="80"/>
      <c r="F25" s="18"/>
      <c r="G25" s="23">
        <f>IF(ISERROR(ROUND(SUM(F25*VLOOKUP(C$4,Contacts!A:BV,74,0)),2)),0,ROUND(SUM(F25*VLOOKUP(C$4,Contacts!A:BV,74,0)),2))</f>
        <v>0</v>
      </c>
      <c r="I25" s="37"/>
      <c r="J25" s="15"/>
      <c r="K25" s="37"/>
    </row>
    <row r="26" spans="1:14" ht="24.95" customHeight="1">
      <c r="A26" s="4"/>
      <c r="B26" s="78"/>
      <c r="C26" s="79"/>
      <c r="D26" s="79"/>
      <c r="E26" s="80"/>
      <c r="F26" s="18"/>
      <c r="G26" s="23">
        <f>IF(ISERROR(ROUND(SUM(F26*VLOOKUP(C$4,Contacts!A:BV,74,0)),2)),0,ROUND(SUM(F26*VLOOKUP(C$4,Contacts!A:BV,74,0)),2))</f>
        <v>0</v>
      </c>
      <c r="I26" s="37"/>
      <c r="J26" s="15"/>
      <c r="K26" s="37"/>
    </row>
    <row r="27" spans="1:14" ht="50.1" customHeight="1">
      <c r="E27" s="28" t="s">
        <v>17</v>
      </c>
      <c r="F27" s="29">
        <f>SUM(F22:F26)</f>
        <v>3479.7777777777778</v>
      </c>
      <c r="G27" s="30">
        <f>SUM(G22:G26)</f>
        <v>2714.23</v>
      </c>
      <c r="I27" s="19" t="s">
        <v>24</v>
      </c>
      <c r="J27" s="67" t="s">
        <v>25</v>
      </c>
      <c r="K27" s="67"/>
    </row>
    <row r="28" spans="1:14" ht="50.1" customHeight="1">
      <c r="A28" s="2"/>
      <c r="C28" s="8"/>
      <c r="D28" s="12"/>
      <c r="E28" s="31" t="s">
        <v>26</v>
      </c>
      <c r="F28" s="32"/>
      <c r="G28" s="33">
        <f>SUM(G18+G27)</f>
        <v>4859.4799999999996</v>
      </c>
    </row>
    <row r="29" spans="1:14" ht="50.1" customHeight="1">
      <c r="A29" s="57" t="s">
        <v>28</v>
      </c>
      <c r="B29" s="57"/>
      <c r="C29" s="57"/>
      <c r="D29" s="57"/>
      <c r="E29" s="57"/>
      <c r="F29" s="57"/>
      <c r="G29" s="57"/>
      <c r="H29" s="57"/>
      <c r="I29" s="57"/>
      <c r="J29" s="57"/>
      <c r="K29" s="57"/>
    </row>
    <row r="30" spans="1:14" ht="24.95" customHeight="1"/>
    <row r="31" spans="1:14" ht="24.95" customHeight="1"/>
  </sheetData>
  <sheetProtection algorithmName="SHA-512" hashValue="4YRHF1oeuoieI/MAMjwm0zMAo7vgKX0N8GPB/QhprmrGe0ejmD4ETa/BBqo5o2AE2PPq+CM0fmv8nhLKjJ2hBg==" saltValue="OeYR4dDEA8SvLFwxKAdUFA==" spinCount="100000" sheet="1" objects="1" scenarios="1" selectLockedCells="1"/>
  <mergeCells count="23">
    <mergeCell ref="A29:K29"/>
    <mergeCell ref="B22:E22"/>
    <mergeCell ref="B23:E23"/>
    <mergeCell ref="B24:E24"/>
    <mergeCell ref="B25:E25"/>
    <mergeCell ref="B26:E26"/>
    <mergeCell ref="J27:K27"/>
    <mergeCell ref="B17:E17"/>
    <mergeCell ref="J18:K18"/>
    <mergeCell ref="D20:K20"/>
    <mergeCell ref="B21:E21"/>
    <mergeCell ref="B11:E11"/>
    <mergeCell ref="B12:E12"/>
    <mergeCell ref="B13:E13"/>
    <mergeCell ref="B14:E14"/>
    <mergeCell ref="B15:E15"/>
    <mergeCell ref="B16:E16"/>
    <mergeCell ref="B10:E10"/>
    <mergeCell ref="E3:G3"/>
    <mergeCell ref="C4:G4"/>
    <mergeCell ref="B7:E7"/>
    <mergeCell ref="B8:E8"/>
    <mergeCell ref="B9:E9"/>
  </mergeCells>
  <dataValidations count="1">
    <dataValidation type="date" allowBlank="1" showInputMessage="1" showErrorMessage="1" sqref="E3" xr:uid="{00000000-0002-0000-0200-000000000000}">
      <formula1>44197</formula1>
      <formula2>73050</formula2>
    </dataValidation>
  </dataValidations>
  <pageMargins left="0.7" right="0.7" top="0.75" bottom="0.75" header="0.3" footer="0.3"/>
  <pageSetup paperSize="9" scale="63" orientation="landscape" horizontalDpi="0" verticalDpi="0"/>
  <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1000000}">
          <x14:formula1>
            <xm:f>Contacts!$A$2:$A$20</xm:f>
          </x14:formula1>
          <xm:sqref>C4:G4</xm:sqref>
        </x14:dataValidation>
        <x14:dataValidation type="list" allowBlank="1" showInputMessage="1" showErrorMessage="1" xr:uid="{00000000-0002-0000-0200-000002000000}">
          <x14:formula1>
            <xm:f>'Bill Template'!$S$2:$S$5</xm:f>
          </x14:formula1>
          <xm:sqref>F8:F17</xm:sqref>
        </x14:dataValidation>
        <x14:dataValidation type="list" allowBlank="1" showInputMessage="1" showErrorMessage="1" xr:uid="{00000000-0002-0000-0200-000005000000}">
          <x14:formula1>
            <xm:f>'Bill Template'!$U$2:$U$39</xm:f>
          </x14:formula1>
          <xm:sqref>J8:J17 J22:J26</xm:sqref>
        </x14:dataValidation>
        <x14:dataValidation type="list" allowBlank="1" showInputMessage="1" showErrorMessage="1" xr:uid="{00000000-0002-0000-0200-000006000000}">
          <x14:formula1>
            <xm:f>'Bill Template'!$W$2:$W$32</xm:f>
          </x14:formula1>
          <xm:sqref>K8:K17 K22:K26</xm:sqref>
        </x14:dataValidation>
        <x14:dataValidation type="list" allowBlank="1" showInputMessage="1" showErrorMessage="1" xr:uid="{00000000-0002-0000-0200-000004000000}">
          <x14:formula1>
            <xm:f>'Bill Template'!$R$2:$R$29</xm:f>
          </x14:formula1>
          <xm:sqref>I8:I17</xm:sqref>
        </x14:dataValidation>
        <x14:dataValidation type="list" allowBlank="1" showInputMessage="1" showErrorMessage="1" xr:uid="{00000000-0002-0000-0200-000003000000}">
          <x14:formula1>
            <xm:f>'Bill Template'!$Q$3:$Q$10</xm:f>
          </x14:formula1>
          <xm:sqref>I22:I26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31"/>
  <sheetViews>
    <sheetView topLeftCell="A5" workbookViewId="0">
      <selection activeCell="H8" sqref="H8:H17"/>
    </sheetView>
  </sheetViews>
  <sheetFormatPr defaultColWidth="11" defaultRowHeight="15.75"/>
  <cols>
    <col min="1" max="1" width="11.375" customWidth="1"/>
    <col min="2" max="2" width="23.375" customWidth="1"/>
    <col min="3" max="5" width="8.875" customWidth="1"/>
    <col min="6" max="6" width="10.875" customWidth="1"/>
    <col min="7" max="7" width="11.875" customWidth="1"/>
    <col min="9" max="11" width="25.875" customWidth="1"/>
  </cols>
  <sheetData>
    <row r="1" spans="1:11" ht="23.1" customHeight="1">
      <c r="B1" s="10" t="s">
        <v>0</v>
      </c>
    </row>
    <row r="2" spans="1:11" ht="26.25">
      <c r="B2" s="9" t="s">
        <v>4</v>
      </c>
    </row>
    <row r="3" spans="1:11" ht="24.95" customHeight="1">
      <c r="B3" s="36" t="s">
        <v>5</v>
      </c>
      <c r="E3" s="73">
        <v>44564</v>
      </c>
      <c r="F3" s="73"/>
      <c r="G3" s="73"/>
    </row>
    <row r="4" spans="1:11" ht="24.95" customHeight="1">
      <c r="B4" s="2" t="s">
        <v>6</v>
      </c>
      <c r="C4" s="74" t="s">
        <v>54</v>
      </c>
      <c r="D4" s="74"/>
      <c r="E4" s="74"/>
      <c r="F4" s="74"/>
      <c r="G4" s="74"/>
    </row>
    <row r="5" spans="1:11">
      <c r="B5" s="2"/>
      <c r="C5" s="13" t="s">
        <v>7</v>
      </c>
      <c r="D5" s="11"/>
      <c r="E5" s="11"/>
      <c r="F5" s="11"/>
      <c r="G5" s="11"/>
    </row>
    <row r="6" spans="1:11" ht="18.75">
      <c r="A6" s="1" t="s">
        <v>8</v>
      </c>
      <c r="I6" s="14"/>
      <c r="J6" s="14"/>
      <c r="K6" s="14"/>
    </row>
    <row r="7" spans="1:11" ht="33" customHeight="1">
      <c r="A7" s="21" t="s">
        <v>9</v>
      </c>
      <c r="B7" s="54" t="s">
        <v>10</v>
      </c>
      <c r="C7" s="55"/>
      <c r="D7" s="55"/>
      <c r="E7" s="56"/>
      <c r="F7" s="21" t="s">
        <v>11</v>
      </c>
      <c r="G7" s="21" t="s">
        <v>12</v>
      </c>
      <c r="H7" s="21" t="s">
        <v>13</v>
      </c>
      <c r="I7" s="22" t="s">
        <v>14</v>
      </c>
      <c r="J7" s="22" t="s">
        <v>15</v>
      </c>
      <c r="K7" s="22" t="s">
        <v>16</v>
      </c>
    </row>
    <row r="8" spans="1:11" ht="24.95" customHeight="1">
      <c r="A8" s="4">
        <v>44613</v>
      </c>
      <c r="B8" s="70" t="s">
        <v>55</v>
      </c>
      <c r="C8" s="71"/>
      <c r="D8" s="71"/>
      <c r="E8" s="72"/>
      <c r="F8" s="20" t="s">
        <v>31</v>
      </c>
      <c r="G8" s="5">
        <v>58.95</v>
      </c>
      <c r="H8" s="6">
        <v>5.36</v>
      </c>
      <c r="I8" s="37" t="s">
        <v>42</v>
      </c>
      <c r="J8" s="15" t="s">
        <v>56</v>
      </c>
      <c r="K8" s="37"/>
    </row>
    <row r="9" spans="1:11" ht="24.95" customHeight="1">
      <c r="A9" s="4">
        <v>44616</v>
      </c>
      <c r="B9" s="70" t="s">
        <v>57</v>
      </c>
      <c r="C9" s="71"/>
      <c r="D9" s="71"/>
      <c r="E9" s="72"/>
      <c r="F9" s="20" t="s">
        <v>38</v>
      </c>
      <c r="G9" s="5">
        <v>24.95</v>
      </c>
      <c r="H9" s="6">
        <v>0</v>
      </c>
      <c r="I9" s="37" t="s">
        <v>39</v>
      </c>
      <c r="J9" s="15" t="s">
        <v>40</v>
      </c>
      <c r="K9" s="37"/>
    </row>
    <row r="10" spans="1:11" ht="24.95" customHeight="1">
      <c r="A10" s="4">
        <v>44616</v>
      </c>
      <c r="B10" s="70" t="s">
        <v>58</v>
      </c>
      <c r="C10" s="71"/>
      <c r="D10" s="71"/>
      <c r="E10" s="72"/>
      <c r="F10" s="20" t="s">
        <v>31</v>
      </c>
      <c r="G10" s="5">
        <v>55.4</v>
      </c>
      <c r="H10" s="6">
        <v>5.04</v>
      </c>
      <c r="I10" s="37" t="s">
        <v>59</v>
      </c>
      <c r="J10" s="15" t="s">
        <v>60</v>
      </c>
      <c r="K10" s="37"/>
    </row>
    <row r="11" spans="1:11" ht="24.95" customHeight="1">
      <c r="A11" s="4">
        <v>44617</v>
      </c>
      <c r="B11" s="70" t="s">
        <v>61</v>
      </c>
      <c r="C11" s="71"/>
      <c r="D11" s="71"/>
      <c r="E11" s="72"/>
      <c r="F11" s="20" t="s">
        <v>31</v>
      </c>
      <c r="G11" s="5">
        <v>1200</v>
      </c>
      <c r="H11" s="6">
        <v>109.09</v>
      </c>
      <c r="I11" s="37" t="s">
        <v>59</v>
      </c>
      <c r="J11" s="15" t="s">
        <v>60</v>
      </c>
      <c r="K11" s="37"/>
    </row>
    <row r="12" spans="1:11" ht="24.95" customHeight="1">
      <c r="A12" s="4">
        <v>44617</v>
      </c>
      <c r="B12" s="70" t="s">
        <v>61</v>
      </c>
      <c r="C12" s="71"/>
      <c r="D12" s="71"/>
      <c r="E12" s="72"/>
      <c r="F12" s="20" t="s">
        <v>31</v>
      </c>
      <c r="G12" s="5">
        <v>55</v>
      </c>
      <c r="H12" s="6">
        <v>5</v>
      </c>
      <c r="I12" s="37" t="s">
        <v>59</v>
      </c>
      <c r="J12" s="15" t="s">
        <v>60</v>
      </c>
      <c r="K12" s="37"/>
    </row>
    <row r="13" spans="1:11" ht="24.95" customHeight="1">
      <c r="A13" s="4"/>
      <c r="B13" s="70"/>
      <c r="C13" s="71"/>
      <c r="D13" s="71"/>
      <c r="E13" s="72"/>
      <c r="F13" s="20"/>
      <c r="G13" s="5">
        <v>0</v>
      </c>
      <c r="H13" s="6">
        <v>0</v>
      </c>
      <c r="I13" s="37"/>
      <c r="J13" s="15"/>
      <c r="K13" s="37"/>
    </row>
    <row r="14" spans="1:11" ht="24.95" customHeight="1">
      <c r="A14" s="4"/>
      <c r="B14" s="70"/>
      <c r="C14" s="71"/>
      <c r="D14" s="71"/>
      <c r="E14" s="72"/>
      <c r="F14" s="20"/>
      <c r="G14" s="5">
        <v>0</v>
      </c>
      <c r="H14" s="6">
        <v>0</v>
      </c>
      <c r="I14" s="37"/>
      <c r="J14" s="15"/>
      <c r="K14" s="37"/>
    </row>
    <row r="15" spans="1:11" ht="24.95" customHeight="1">
      <c r="A15" s="4"/>
      <c r="B15" s="70"/>
      <c r="C15" s="71"/>
      <c r="D15" s="71"/>
      <c r="E15" s="72"/>
      <c r="F15" s="20"/>
      <c r="G15" s="5">
        <v>0</v>
      </c>
      <c r="H15" s="6">
        <v>0</v>
      </c>
      <c r="I15" s="37"/>
      <c r="J15" s="15"/>
      <c r="K15" s="37"/>
    </row>
    <row r="16" spans="1:11" ht="24.95" customHeight="1">
      <c r="A16" s="4"/>
      <c r="B16" s="70"/>
      <c r="C16" s="71"/>
      <c r="D16" s="71"/>
      <c r="E16" s="72"/>
      <c r="F16" s="20"/>
      <c r="G16" s="5">
        <v>0</v>
      </c>
      <c r="H16" s="6">
        <v>0</v>
      </c>
      <c r="I16" s="37"/>
      <c r="J16" s="15"/>
      <c r="K16" s="37"/>
    </row>
    <row r="17" spans="1:14" ht="24.95" customHeight="1">
      <c r="A17" s="4"/>
      <c r="B17" s="70"/>
      <c r="C17" s="71"/>
      <c r="D17" s="71"/>
      <c r="E17" s="72"/>
      <c r="F17" s="20"/>
      <c r="G17" s="5">
        <v>0</v>
      </c>
      <c r="H17" s="6">
        <v>0</v>
      </c>
      <c r="I17" s="37"/>
      <c r="J17" s="15"/>
      <c r="K17" s="37"/>
    </row>
    <row r="18" spans="1:14" ht="50.1" customHeight="1">
      <c r="E18" s="28" t="s">
        <v>17</v>
      </c>
      <c r="F18" s="26"/>
      <c r="G18" s="27">
        <f>SUM(G8:G17)</f>
        <v>1394.3</v>
      </c>
      <c r="H18" s="25"/>
      <c r="I18" s="19" t="s">
        <v>18</v>
      </c>
      <c r="J18" s="67" t="s">
        <v>19</v>
      </c>
      <c r="K18" s="67"/>
    </row>
    <row r="19" spans="1:14">
      <c r="G19" s="7"/>
      <c r="I19" s="14"/>
      <c r="J19" s="14"/>
      <c r="K19" s="14"/>
    </row>
    <row r="20" spans="1:14" ht="45.95" customHeight="1">
      <c r="A20" s="1" t="s">
        <v>20</v>
      </c>
      <c r="C20" s="16"/>
      <c r="D20" s="68" t="s">
        <v>49</v>
      </c>
      <c r="E20" s="68"/>
      <c r="F20" s="68"/>
      <c r="G20" s="68"/>
      <c r="H20" s="68"/>
      <c r="I20" s="68"/>
      <c r="J20" s="68"/>
      <c r="K20" s="68"/>
    </row>
    <row r="21" spans="1:14">
      <c r="A21" s="3" t="s">
        <v>9</v>
      </c>
      <c r="B21" s="64" t="s">
        <v>10</v>
      </c>
      <c r="C21" s="65"/>
      <c r="D21" s="65"/>
      <c r="E21" s="66"/>
      <c r="F21" s="3" t="s">
        <v>22</v>
      </c>
      <c r="G21" s="3" t="s">
        <v>23</v>
      </c>
      <c r="I21" s="24" t="s">
        <v>14</v>
      </c>
      <c r="J21" s="24" t="s">
        <v>15</v>
      </c>
      <c r="K21" s="22" t="s">
        <v>16</v>
      </c>
    </row>
    <row r="22" spans="1:14" ht="24.95" customHeight="1">
      <c r="A22" s="4">
        <v>44613</v>
      </c>
      <c r="B22" s="75" t="s">
        <v>62</v>
      </c>
      <c r="C22" s="76"/>
      <c r="D22" s="76"/>
      <c r="E22" s="77"/>
      <c r="F22" s="18">
        <v>455</v>
      </c>
      <c r="G22" s="23">
        <f>IF(ISERROR(ROUND(SUM(F22*VLOOKUP(C$4,Contacts!A:BV,74,0)),2)),0,ROUND(SUM(F22*VLOOKUP(C$4,Contacts!A:BV,74,0)),2))</f>
        <v>354.9</v>
      </c>
      <c r="I22" s="37" t="s">
        <v>59</v>
      </c>
      <c r="J22" s="15" t="s">
        <v>60</v>
      </c>
      <c r="K22" s="37"/>
      <c r="N22" s="17"/>
    </row>
    <row r="23" spans="1:14" ht="24.95" customHeight="1">
      <c r="A23" s="4">
        <v>44614</v>
      </c>
      <c r="B23" s="75" t="s">
        <v>63</v>
      </c>
      <c r="C23" s="76"/>
      <c r="D23" s="76"/>
      <c r="E23" s="77"/>
      <c r="F23" s="18">
        <v>120</v>
      </c>
      <c r="G23" s="23">
        <f>IF(ISERROR(ROUND(SUM(F23*VLOOKUP(C$4,Contacts!A:BV,74,0)),2)),0,ROUND(SUM(F23*VLOOKUP(C$4,Contacts!A:BV,74,0)),2))</f>
        <v>93.6</v>
      </c>
      <c r="I23" s="37" t="s">
        <v>59</v>
      </c>
      <c r="J23" s="15" t="s">
        <v>60</v>
      </c>
      <c r="K23" s="37"/>
    </row>
    <row r="24" spans="1:14" ht="24.95" customHeight="1">
      <c r="A24" s="4">
        <v>44617</v>
      </c>
      <c r="B24" s="75" t="s">
        <v>64</v>
      </c>
      <c r="C24" s="76"/>
      <c r="D24" s="76"/>
      <c r="E24" s="77"/>
      <c r="F24" s="18">
        <v>452</v>
      </c>
      <c r="G24" s="23">
        <f>IF(ISERROR(ROUND(SUM(F24*VLOOKUP(C$4,Contacts!A:BV,74,0)),2)),0,ROUND(SUM(F24*VLOOKUP(C$4,Contacts!A:BV,74,0)),2))</f>
        <v>352.56</v>
      </c>
      <c r="I24" s="37" t="s">
        <v>59</v>
      </c>
      <c r="J24" s="15" t="s">
        <v>60</v>
      </c>
      <c r="K24" s="37"/>
    </row>
    <row r="25" spans="1:14" ht="24.95" customHeight="1">
      <c r="A25" s="4"/>
      <c r="B25" s="78"/>
      <c r="C25" s="79"/>
      <c r="D25" s="79"/>
      <c r="E25" s="80"/>
      <c r="F25" s="18"/>
      <c r="G25" s="23">
        <f>IF(ISERROR(ROUND(SUM(F25*VLOOKUP(C$4,Contacts!A:BV,74,0)),2)),0,ROUND(SUM(F25*VLOOKUP(C$4,Contacts!A:BV,74,0)),2))</f>
        <v>0</v>
      </c>
      <c r="I25" s="37"/>
      <c r="J25" s="15"/>
      <c r="K25" s="37"/>
    </row>
    <row r="26" spans="1:14" ht="24.95" customHeight="1">
      <c r="A26" s="4"/>
      <c r="B26" s="78"/>
      <c r="C26" s="79"/>
      <c r="D26" s="79"/>
      <c r="E26" s="80"/>
      <c r="F26" s="18"/>
      <c r="G26" s="23">
        <f>IF(ISERROR(ROUND(SUM(F26*VLOOKUP(C$4,Contacts!A:BV,74,0)),2)),0,ROUND(SUM(F26*VLOOKUP(C$4,Contacts!A:BV,74,0)),2))</f>
        <v>0</v>
      </c>
      <c r="I26" s="37"/>
      <c r="J26" s="15"/>
      <c r="K26" s="37"/>
    </row>
    <row r="27" spans="1:14" ht="50.1" customHeight="1">
      <c r="E27" s="28" t="s">
        <v>17</v>
      </c>
      <c r="F27" s="29">
        <f>SUM(F22:F26)</f>
        <v>1027</v>
      </c>
      <c r="G27" s="30">
        <f>SUM(G22:G26)</f>
        <v>801.06</v>
      </c>
      <c r="I27" s="19" t="s">
        <v>24</v>
      </c>
      <c r="J27" s="67" t="s">
        <v>25</v>
      </c>
      <c r="K27" s="67"/>
    </row>
    <row r="28" spans="1:14" ht="50.1" customHeight="1">
      <c r="A28" s="2"/>
      <c r="C28" s="8"/>
      <c r="D28" s="12"/>
      <c r="E28" s="31" t="s">
        <v>26</v>
      </c>
      <c r="F28" s="32"/>
      <c r="G28" s="33">
        <f>SUM(G18+G27)</f>
        <v>2195.3599999999997</v>
      </c>
    </row>
    <row r="29" spans="1:14" ht="50.1" customHeight="1">
      <c r="A29" s="57" t="s">
        <v>28</v>
      </c>
      <c r="B29" s="57"/>
      <c r="C29" s="57"/>
      <c r="D29" s="57"/>
      <c r="E29" s="57"/>
      <c r="F29" s="57"/>
      <c r="G29" s="57"/>
      <c r="H29" s="57"/>
      <c r="I29" s="57"/>
      <c r="J29" s="57"/>
      <c r="K29" s="57"/>
    </row>
    <row r="30" spans="1:14" ht="24.95" customHeight="1"/>
    <row r="31" spans="1:14" ht="24.95" customHeight="1"/>
  </sheetData>
  <sheetProtection algorithmName="SHA-512" hashValue="R7f0QmWl95yVMjIs+QhUKo391yRl5LFMVwhVvilU/RQLqkVikr9VelhNDaK6UTRQGu3bQCO7sMMjfGEWUS1frw==" saltValue="UyitMiEBX8wtnwTL+66RtQ==" spinCount="100000" sheet="1" objects="1" scenarios="1"/>
  <mergeCells count="23">
    <mergeCell ref="A29:K29"/>
    <mergeCell ref="B22:E22"/>
    <mergeCell ref="B23:E23"/>
    <mergeCell ref="B24:E24"/>
    <mergeCell ref="B25:E25"/>
    <mergeCell ref="B26:E26"/>
    <mergeCell ref="J27:K27"/>
    <mergeCell ref="B17:E17"/>
    <mergeCell ref="J18:K18"/>
    <mergeCell ref="D20:K20"/>
    <mergeCell ref="B21:E21"/>
    <mergeCell ref="B11:E11"/>
    <mergeCell ref="B12:E12"/>
    <mergeCell ref="B13:E13"/>
    <mergeCell ref="B14:E14"/>
    <mergeCell ref="B15:E15"/>
    <mergeCell ref="B16:E16"/>
    <mergeCell ref="B10:E10"/>
    <mergeCell ref="E3:G3"/>
    <mergeCell ref="C4:G4"/>
    <mergeCell ref="B7:E7"/>
    <mergeCell ref="B8:E8"/>
    <mergeCell ref="B9:E9"/>
  </mergeCells>
  <dataValidations count="1">
    <dataValidation type="date" allowBlank="1" showInputMessage="1" showErrorMessage="1" sqref="E3" xr:uid="{00000000-0002-0000-0300-000000000000}">
      <formula1>44197</formula1>
      <formula2>73050</formula2>
    </dataValidation>
  </dataValidations>
  <pageMargins left="0.7" right="0.7" top="0.75" bottom="0.75" header="0.3" footer="0.3"/>
  <pageSetup paperSize="9" scale="63" orientation="landscape" horizontalDpi="0" verticalDpi="0"/>
  <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'Bill Template'!$U$2:$U$39</xm:f>
          </x14:formula1>
          <xm:sqref>J8:J17 J22:J26</xm:sqref>
        </x14:dataValidation>
        <x14:dataValidation type="list" allowBlank="1" showInputMessage="1" showErrorMessage="1" xr:uid="{00000000-0002-0000-0300-000004000000}">
          <x14:formula1>
            <xm:f>'Bill Template'!$S$2:$S$5</xm:f>
          </x14:formula1>
          <xm:sqref>F8:F17</xm:sqref>
        </x14:dataValidation>
        <x14:dataValidation type="list" allowBlank="1" showInputMessage="1" showErrorMessage="1" xr:uid="{00000000-0002-0000-0300-000005000000}">
          <x14:formula1>
            <xm:f>Contacts!$A$2:$A$20</xm:f>
          </x14:formula1>
          <xm:sqref>C4:G4</xm:sqref>
        </x14:dataValidation>
        <x14:dataValidation type="list" allowBlank="1" showInputMessage="1" showErrorMessage="1" xr:uid="{00000000-0002-0000-0300-000006000000}">
          <x14:formula1>
            <xm:f>'Bill Template'!$W$2:$W$32</xm:f>
          </x14:formula1>
          <xm:sqref>K8:K17 K22:K26</xm:sqref>
        </x14:dataValidation>
        <x14:dataValidation type="list" allowBlank="1" showInputMessage="1" showErrorMessage="1" xr:uid="{00000000-0002-0000-0300-000002000000}">
          <x14:formula1>
            <xm:f>'Bill Template'!$R$2:$R$29</xm:f>
          </x14:formula1>
          <xm:sqref>I8:I17</xm:sqref>
        </x14:dataValidation>
        <x14:dataValidation type="list" allowBlank="1" showInputMessage="1" showErrorMessage="1" xr:uid="{00000000-0002-0000-0300-000003000000}">
          <x14:formula1>
            <xm:f>'Bill Template'!$Q$3:$Q$10</xm:f>
          </x14:formula1>
          <xm:sqref>I22:I26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
  <sheetViews>
    <sheetView workbookViewId="0">
      <selection activeCell="J8" sqref="J8"/>
    </sheetView>
  </sheetViews>
  <sheetFormatPr defaultColWidth="10.875" defaultRowHeight="15.75"/>
  <cols>
    <col min="1" max="16384" width="10.875" style="35"/>
  </cols>
  <sheetData/>
  <pageMargins left="0.25" right="0.25" top="0.75" bottom="0.75" header="0.3" footer="0.3"/>
  <pageSetup paperSize="9" scale="95"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X16"/>
  <sheetViews>
    <sheetView workbookViewId="0">
      <selection activeCell="J8" sqref="J8"/>
    </sheetView>
  </sheetViews>
  <sheetFormatPr defaultColWidth="11" defaultRowHeight="15.75"/>
  <sheetData>
    <row r="1" spans="1:24">
      <c r="A1" t="s">
        <v>65</v>
      </c>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row>
    <row r="2" spans="1:24">
      <c r="A2">
        <f>'Reimbursement Template'!$C$4</f>
        <v>0</v>
      </c>
      <c r="K2" s="47" t="e">
        <f>VLOOKUP(A2,Contacts!A:BW,75,0)&amp;RIGHT(YEAR('Reimbursement Template'!E3),2)&amp;IF(VALUE(RIGHT(MONTH('Reimbursement Template'!E3),2))&lt;10,"0"&amp;RIGHT(MONTH('Reimbursement Template'!E3),2),RIGHT(MONTH('Reimbursement Template'!E3),2))&amp;IF(VALUE(RIGHT(DAY('Reimbursement Template'!E3),2))&lt;10,"0"&amp;RIGHT(DAY('Reimbursement Template'!E3),2),RIGHT(DAY('Reimbursement Template'!E3),2))</f>
        <v>#N/A</v>
      </c>
      <c r="L2" s="48">
        <f>'Reimbursement Template'!E3</f>
        <v>0</v>
      </c>
      <c r="M2" s="48">
        <f>L2+14</f>
        <v>14</v>
      </c>
      <c r="O2" t="str">
        <f>IF(P2=1,'Reimbursement Template'!B8,"")</f>
        <v/>
      </c>
      <c r="P2" t="str">
        <f>IF('Reimbursement Template'!G8&gt;0,1,"")</f>
        <v/>
      </c>
      <c r="Q2" s="17">
        <f>'Reimbursement Template'!G8</f>
        <v>0</v>
      </c>
      <c r="R2" t="str">
        <f>IF(ISERROR(VALUE(LEFT('Reimbursement Template'!I8,5))),"",VALUE(LEFT('Reimbursement Template'!I8,5)))</f>
        <v/>
      </c>
      <c r="S2" t="str">
        <f>IF(P2=1,'Reimbursement Template'!F8,"")</f>
        <v/>
      </c>
      <c r="T2" t="str">
        <f>IF('Reimbursement Template'!J8&lt;&gt;"","Departments","")</f>
        <v/>
      </c>
      <c r="U2" t="str">
        <f>IF(T2="Departments",'Reimbursement Template'!J8,"")</f>
        <v/>
      </c>
      <c r="V2" t="str">
        <f>IF('Reimbursement Template'!K8&lt;&gt;"","Specific Grant","")</f>
        <v/>
      </c>
      <c r="W2" t="str">
        <f>IF(V2="Specific Grant",'Reimbursement Template'!K8,"")</f>
        <v/>
      </c>
    </row>
    <row r="3" spans="1:24">
      <c r="A3">
        <f>A2</f>
        <v>0</v>
      </c>
      <c r="K3" s="47" t="e">
        <f>K2</f>
        <v>#N/A</v>
      </c>
      <c r="L3" s="48">
        <f>L2</f>
        <v>0</v>
      </c>
      <c r="M3" s="48">
        <f t="shared" ref="M3:M16" si="0">L3+14</f>
        <v>14</v>
      </c>
      <c r="O3" t="str">
        <f>IF(P3=1,'Reimbursement Template'!B9,"")</f>
        <v/>
      </c>
      <c r="P3" t="str">
        <f>IF('Reimbursement Template'!G9&gt;0,1,"")</f>
        <v/>
      </c>
      <c r="Q3" s="17">
        <f>'Reimbursement Template'!G9</f>
        <v>0</v>
      </c>
      <c r="R3" t="str">
        <f>IF(ISERROR(VALUE(LEFT('Reimbursement Template'!I9,5))),"",VALUE(LEFT('Reimbursement Template'!I9,5)))</f>
        <v/>
      </c>
      <c r="S3" t="str">
        <f>IF(P3=1,'Reimbursement Template'!F9,"")</f>
        <v/>
      </c>
      <c r="T3" t="str">
        <f>IF('Reimbursement Template'!J9&lt;&gt;"","Departments","")</f>
        <v/>
      </c>
      <c r="U3" t="str">
        <f>IF(T3="Departments",'Reimbursement Template'!J9,"")</f>
        <v/>
      </c>
      <c r="V3" t="str">
        <f>IF('Reimbursement Template'!K9&lt;&gt;"","Specific Grant","")</f>
        <v/>
      </c>
      <c r="W3" t="str">
        <f>IF(V3="Specific Grant",'Reimbursement Template'!K9,"")</f>
        <v/>
      </c>
    </row>
    <row r="4" spans="1:24">
      <c r="A4">
        <f t="shared" ref="A4:A16" si="1">A3</f>
        <v>0</v>
      </c>
      <c r="K4" s="47" t="e">
        <f t="shared" ref="K4:K16" si="2">K3</f>
        <v>#N/A</v>
      </c>
      <c r="L4" s="48">
        <f t="shared" ref="L4:L16" si="3">L3</f>
        <v>0</v>
      </c>
      <c r="M4" s="48">
        <f t="shared" si="0"/>
        <v>14</v>
      </c>
      <c r="O4" t="str">
        <f>IF(P4=1,'Reimbursement Template'!B10,"")</f>
        <v/>
      </c>
      <c r="P4" t="str">
        <f>IF('Reimbursement Template'!G10&gt;0,1,"")</f>
        <v/>
      </c>
      <c r="Q4" s="17">
        <f>'Reimbursement Template'!G10</f>
        <v>0</v>
      </c>
      <c r="R4" t="str">
        <f>IF(ISERROR(VALUE(LEFT('Reimbursement Template'!I10,5))),"",VALUE(LEFT('Reimbursement Template'!I10,5)))</f>
        <v/>
      </c>
      <c r="S4" t="str">
        <f>IF(P4=1,'Reimbursement Template'!F10,"")</f>
        <v/>
      </c>
      <c r="T4" t="str">
        <f>IF('Reimbursement Template'!J10&lt;&gt;"","Departments","")</f>
        <v/>
      </c>
      <c r="U4" t="str">
        <f>IF(T4="Departments",'Reimbursement Template'!J10,"")</f>
        <v/>
      </c>
      <c r="V4" t="str">
        <f>IF('Reimbursement Template'!K10&lt;&gt;"","Specific Grant","")</f>
        <v/>
      </c>
      <c r="W4" t="str">
        <f>IF(V4="Specific Grant",'Reimbursement Template'!K10,"")</f>
        <v/>
      </c>
    </row>
    <row r="5" spans="1:24">
      <c r="A5">
        <f t="shared" si="1"/>
        <v>0</v>
      </c>
      <c r="K5" s="47" t="e">
        <f t="shared" si="2"/>
        <v>#N/A</v>
      </c>
      <c r="L5" s="48">
        <f t="shared" si="3"/>
        <v>0</v>
      </c>
      <c r="M5" s="48">
        <f t="shared" si="0"/>
        <v>14</v>
      </c>
      <c r="O5" t="str">
        <f>IF(P5=1,'Reimbursement Template'!B11,"")</f>
        <v/>
      </c>
      <c r="P5" t="str">
        <f>IF('Reimbursement Template'!G11&gt;0,1,"")</f>
        <v/>
      </c>
      <c r="Q5" s="17">
        <f>'Reimbursement Template'!G11</f>
        <v>0</v>
      </c>
      <c r="R5" t="str">
        <f>IF(ISERROR(VALUE(LEFT('Reimbursement Template'!I11,5))),"",VALUE(LEFT('Reimbursement Template'!I11,5)))</f>
        <v/>
      </c>
      <c r="S5" t="str">
        <f>IF(P5=1,'Reimbursement Template'!F11,"")</f>
        <v/>
      </c>
      <c r="T5" t="str">
        <f>IF('Reimbursement Template'!J11&lt;&gt;"","Departments","")</f>
        <v/>
      </c>
      <c r="U5" t="str">
        <f>IF(T5="Departments",'Reimbursement Template'!J11,"")</f>
        <v/>
      </c>
      <c r="V5" t="str">
        <f>IF('Reimbursement Template'!K11&lt;&gt;"","Specific Grant","")</f>
        <v/>
      </c>
      <c r="W5" t="str">
        <f>IF(V5="Specific Grant",'Reimbursement Template'!K11,"")</f>
        <v/>
      </c>
    </row>
    <row r="6" spans="1:24">
      <c r="A6">
        <f t="shared" si="1"/>
        <v>0</v>
      </c>
      <c r="K6" s="47" t="e">
        <f t="shared" si="2"/>
        <v>#N/A</v>
      </c>
      <c r="L6" s="48">
        <f t="shared" si="3"/>
        <v>0</v>
      </c>
      <c r="M6" s="48">
        <f t="shared" si="0"/>
        <v>14</v>
      </c>
      <c r="O6" t="str">
        <f>IF(P6=1,'Reimbursement Template'!B12,"")</f>
        <v/>
      </c>
      <c r="P6" t="str">
        <f>IF('Reimbursement Template'!G12&gt;0,1,"")</f>
        <v/>
      </c>
      <c r="Q6" s="17">
        <f>'Reimbursement Template'!G12</f>
        <v>0</v>
      </c>
      <c r="R6" t="str">
        <f>IF(ISERROR(VALUE(LEFT('Reimbursement Template'!I12,5))),"",VALUE(LEFT('Reimbursement Template'!I12,5)))</f>
        <v/>
      </c>
      <c r="S6" t="str">
        <f>IF(P6=1,'Reimbursement Template'!F12,"")</f>
        <v/>
      </c>
      <c r="T6" t="str">
        <f>IF('Reimbursement Template'!J12&lt;&gt;"","Departments","")</f>
        <v/>
      </c>
      <c r="U6" t="str">
        <f>IF(T6="Departments",'Reimbursement Template'!J12,"")</f>
        <v/>
      </c>
      <c r="V6" t="str">
        <f>IF('Reimbursement Template'!K12&lt;&gt;"","Specific Grant","")</f>
        <v/>
      </c>
      <c r="W6" t="str">
        <f>IF(V6="Specific Grant",'Reimbursement Template'!K12,"")</f>
        <v/>
      </c>
    </row>
    <row r="7" spans="1:24">
      <c r="A7">
        <f t="shared" si="1"/>
        <v>0</v>
      </c>
      <c r="K7" s="47" t="e">
        <f t="shared" si="2"/>
        <v>#N/A</v>
      </c>
      <c r="L7" s="48">
        <f t="shared" si="3"/>
        <v>0</v>
      </c>
      <c r="M7" s="48">
        <f t="shared" si="0"/>
        <v>14</v>
      </c>
      <c r="O7" t="str">
        <f>IF(P7=1,'Reimbursement Template'!B13,"")</f>
        <v/>
      </c>
      <c r="P7" t="str">
        <f>IF('Reimbursement Template'!G13&gt;0,1,"")</f>
        <v/>
      </c>
      <c r="Q7" s="17">
        <f>'Reimbursement Template'!G13</f>
        <v>0</v>
      </c>
      <c r="R7" t="str">
        <f>IF(ISERROR(VALUE(LEFT('Reimbursement Template'!I13,5))),"",VALUE(LEFT('Reimbursement Template'!I13,5)))</f>
        <v/>
      </c>
      <c r="S7" t="str">
        <f>IF(P7=1,'Reimbursement Template'!F13,"")</f>
        <v/>
      </c>
      <c r="T7" t="str">
        <f>IF('Reimbursement Template'!J13&lt;&gt;"","Departments","")</f>
        <v/>
      </c>
      <c r="U7" t="str">
        <f>IF(T7="Departments",'Reimbursement Template'!J13,"")</f>
        <v/>
      </c>
      <c r="V7" t="str">
        <f>IF('Reimbursement Template'!K13&lt;&gt;"","Specific Grant","")</f>
        <v/>
      </c>
      <c r="W7" t="str">
        <f>IF(V7="Specific Grant",'Reimbursement Template'!K13,"")</f>
        <v/>
      </c>
    </row>
    <row r="8" spans="1:24">
      <c r="A8">
        <f t="shared" si="1"/>
        <v>0</v>
      </c>
      <c r="K8" s="47" t="e">
        <f t="shared" si="2"/>
        <v>#N/A</v>
      </c>
      <c r="L8" s="48">
        <f t="shared" si="3"/>
        <v>0</v>
      </c>
      <c r="M8" s="48">
        <f t="shared" si="0"/>
        <v>14</v>
      </c>
      <c r="O8" t="str">
        <f>IF(P8=1,'Reimbursement Template'!B14,"")</f>
        <v/>
      </c>
      <c r="P8" t="str">
        <f>IF('Reimbursement Template'!G14&gt;0,1,"")</f>
        <v/>
      </c>
      <c r="Q8" s="17">
        <f>'Reimbursement Template'!G14</f>
        <v>0</v>
      </c>
      <c r="R8" t="str">
        <f>IF(ISERROR(VALUE(LEFT('Reimbursement Template'!I14,5))),"",VALUE(LEFT('Reimbursement Template'!I14,5)))</f>
        <v/>
      </c>
      <c r="S8" t="str">
        <f>IF(P8=1,'Reimbursement Template'!F14,"")</f>
        <v/>
      </c>
      <c r="T8" t="str">
        <f>IF('Reimbursement Template'!J14&lt;&gt;"","Departments","")</f>
        <v/>
      </c>
      <c r="U8" t="str">
        <f>IF(T8="Departments",'Reimbursement Template'!J14,"")</f>
        <v/>
      </c>
      <c r="V8" t="str">
        <f>IF('Reimbursement Template'!K14&lt;&gt;"","Specific Grant","")</f>
        <v/>
      </c>
      <c r="W8" t="str">
        <f>IF(V8="Specific Grant",'Reimbursement Template'!K14,"")</f>
        <v/>
      </c>
    </row>
    <row r="9" spans="1:24">
      <c r="A9">
        <f t="shared" si="1"/>
        <v>0</v>
      </c>
      <c r="K9" s="47" t="e">
        <f t="shared" si="2"/>
        <v>#N/A</v>
      </c>
      <c r="L9" s="48">
        <f t="shared" si="3"/>
        <v>0</v>
      </c>
      <c r="M9" s="48">
        <f t="shared" si="0"/>
        <v>14</v>
      </c>
      <c r="O9" t="str">
        <f>IF(P9=1,'Reimbursement Template'!B15,"")</f>
        <v/>
      </c>
      <c r="P9" t="str">
        <f>IF('Reimbursement Template'!G15&gt;0,1,"")</f>
        <v/>
      </c>
      <c r="Q9" s="17">
        <f>'Reimbursement Template'!G15</f>
        <v>0</v>
      </c>
      <c r="R9" t="str">
        <f>IF(ISERROR(VALUE(LEFT('Reimbursement Template'!I15,5))),"",VALUE(LEFT('Reimbursement Template'!I15,5)))</f>
        <v/>
      </c>
      <c r="S9" t="str">
        <f>IF(P9=1,'Reimbursement Template'!F15,"")</f>
        <v/>
      </c>
      <c r="T9" t="str">
        <f>IF('Reimbursement Template'!J15&lt;&gt;"","Departments","")</f>
        <v/>
      </c>
      <c r="U9" t="str">
        <f>IF(T9="Departments",'Reimbursement Template'!J15,"")</f>
        <v/>
      </c>
      <c r="V9" t="str">
        <f>IF('Reimbursement Template'!K15&lt;&gt;"","Specific Grant","")</f>
        <v/>
      </c>
      <c r="W9" t="str">
        <f>IF(V9="Specific Grant",'Reimbursement Template'!K15,"")</f>
        <v/>
      </c>
    </row>
    <row r="10" spans="1:24">
      <c r="A10">
        <f t="shared" si="1"/>
        <v>0</v>
      </c>
      <c r="K10" s="47" t="e">
        <f t="shared" si="2"/>
        <v>#N/A</v>
      </c>
      <c r="L10" s="48">
        <f t="shared" si="3"/>
        <v>0</v>
      </c>
      <c r="M10" s="48">
        <f t="shared" si="0"/>
        <v>14</v>
      </c>
      <c r="O10" t="str">
        <f>IF(P10=1,'Reimbursement Template'!B16,"")</f>
        <v/>
      </c>
      <c r="P10" t="str">
        <f>IF('Reimbursement Template'!G16&gt;0,1,"")</f>
        <v/>
      </c>
      <c r="Q10" s="17">
        <f>'Reimbursement Template'!G16</f>
        <v>0</v>
      </c>
      <c r="R10" t="str">
        <f>IF(ISERROR(VALUE(LEFT('Reimbursement Template'!I16,5))),"",VALUE(LEFT('Reimbursement Template'!I16,5)))</f>
        <v/>
      </c>
      <c r="S10" t="str">
        <f>IF(P10=1,'Reimbursement Template'!F16,"")</f>
        <v/>
      </c>
      <c r="T10" t="str">
        <f>IF('Reimbursement Template'!J16&lt;&gt;"","Departments","")</f>
        <v/>
      </c>
      <c r="U10" t="str">
        <f>IF(T10="Departments",'Reimbursement Template'!J16,"")</f>
        <v/>
      </c>
      <c r="V10" t="str">
        <f>IF('Reimbursement Template'!K16&lt;&gt;"","Specific Grant","")</f>
        <v/>
      </c>
      <c r="W10" t="str">
        <f>IF(V10="Specific Grant",'Reimbursement Template'!K16,"")</f>
        <v/>
      </c>
    </row>
    <row r="11" spans="1:24">
      <c r="A11">
        <f t="shared" si="1"/>
        <v>0</v>
      </c>
      <c r="K11" s="47" t="e">
        <f t="shared" si="2"/>
        <v>#N/A</v>
      </c>
      <c r="L11" s="48">
        <f t="shared" si="3"/>
        <v>0</v>
      </c>
      <c r="M11" s="48">
        <f t="shared" si="0"/>
        <v>14</v>
      </c>
      <c r="O11" t="str">
        <f>IF(P11=1,'Reimbursement Template'!B17,"")</f>
        <v/>
      </c>
      <c r="P11" t="str">
        <f>IF('Reimbursement Template'!G17&gt;0,1,"")</f>
        <v/>
      </c>
      <c r="Q11" s="17">
        <f>'Reimbursement Template'!G17</f>
        <v>0</v>
      </c>
      <c r="R11" t="str">
        <f>IF(ISERROR(VALUE(LEFT('Reimbursement Template'!I17,5))),"",VALUE(LEFT('Reimbursement Template'!I17,5)))</f>
        <v/>
      </c>
      <c r="S11" t="str">
        <f>IF(P11=1,'Reimbursement Template'!F17,"")</f>
        <v/>
      </c>
      <c r="T11" t="str">
        <f>IF('Reimbursement Template'!J17&lt;&gt;"","Departments","")</f>
        <v/>
      </c>
      <c r="U11" t="str">
        <f>IF(T11="Departments",'Reimbursement Template'!J17,"")</f>
        <v/>
      </c>
      <c r="V11" t="str">
        <f>IF('Reimbursement Template'!K17&lt;&gt;"","Specific Grant","")</f>
        <v/>
      </c>
      <c r="W11" t="str">
        <f>IF(V11="Specific Grant",'Reimbursement Template'!K17,"")</f>
        <v/>
      </c>
    </row>
    <row r="12" spans="1:24">
      <c r="A12">
        <f t="shared" si="1"/>
        <v>0</v>
      </c>
      <c r="K12" s="47" t="e">
        <f t="shared" si="2"/>
        <v>#N/A</v>
      </c>
      <c r="L12" s="48">
        <f t="shared" si="3"/>
        <v>0</v>
      </c>
      <c r="M12" s="48">
        <f t="shared" si="0"/>
        <v>14</v>
      </c>
      <c r="O12" t="str">
        <f>IF(P12=1,'Reimbursement Template'!B22,"")</f>
        <v/>
      </c>
      <c r="P12" t="str">
        <f>IF('Reimbursement Template'!G22&gt;0,1,"")</f>
        <v/>
      </c>
      <c r="Q12" s="17">
        <f>'Reimbursement Template'!G22</f>
        <v>0</v>
      </c>
      <c r="R12" t="str">
        <f>IF(ISERROR(VALUE(LEFT('Reimbursement Template'!I22,5))),"",VALUE(LEFT('Reimbursement Template'!I22,5)))</f>
        <v/>
      </c>
      <c r="S12" t="str">
        <f>IF(P12=1,"BAS Excluded","")</f>
        <v/>
      </c>
      <c r="T12" t="str">
        <f>IF('Reimbursement Template'!J22&lt;&gt;"","Departments","")</f>
        <v/>
      </c>
      <c r="U12" t="str">
        <f>IF(T12="Departments",'Reimbursement Template'!J22,"")</f>
        <v/>
      </c>
      <c r="V12" t="str">
        <f>IF('Reimbursement Template'!K22&lt;&gt;"","Specific Grant","")</f>
        <v/>
      </c>
      <c r="W12" t="str">
        <f>IF(V12="Specific Grant",'Reimbursement Template'!K22,"")</f>
        <v/>
      </c>
    </row>
    <row r="13" spans="1:24">
      <c r="A13">
        <f t="shared" si="1"/>
        <v>0</v>
      </c>
      <c r="K13" s="47" t="e">
        <f t="shared" si="2"/>
        <v>#N/A</v>
      </c>
      <c r="L13" s="48">
        <f t="shared" si="3"/>
        <v>0</v>
      </c>
      <c r="M13" s="48">
        <f t="shared" si="0"/>
        <v>14</v>
      </c>
      <c r="O13" t="str">
        <f>IF(P13=1,'Reimbursement Template'!B23,"")</f>
        <v/>
      </c>
      <c r="P13" t="str">
        <f>IF('Reimbursement Template'!G23&gt;0,1,"")</f>
        <v/>
      </c>
      <c r="Q13" s="17">
        <f>'Reimbursement Template'!G23</f>
        <v>0</v>
      </c>
      <c r="R13" t="str">
        <f>IF(ISERROR(VALUE(LEFT('Reimbursement Template'!I23,5))),"",VALUE(LEFT('Reimbursement Template'!I23,5)))</f>
        <v/>
      </c>
      <c r="S13" t="str">
        <f t="shared" ref="S13:S16" si="4">IF(P13=1,"BAS Excluded","")</f>
        <v/>
      </c>
      <c r="T13" t="str">
        <f>IF('Reimbursement Template'!J23&lt;&gt;"","Departments","")</f>
        <v/>
      </c>
      <c r="U13" t="str">
        <f>IF(T13="Departments",'Reimbursement Template'!J23,"")</f>
        <v/>
      </c>
      <c r="V13" t="str">
        <f>IF('Reimbursement Template'!K23&lt;&gt;"","Specific Grant","")</f>
        <v/>
      </c>
      <c r="W13" t="str">
        <f>IF(V13="Specific Grant",'Reimbursement Template'!K23,"")</f>
        <v/>
      </c>
    </row>
    <row r="14" spans="1:24">
      <c r="A14">
        <f t="shared" si="1"/>
        <v>0</v>
      </c>
      <c r="K14" s="47" t="e">
        <f t="shared" si="2"/>
        <v>#N/A</v>
      </c>
      <c r="L14" s="48">
        <f t="shared" si="3"/>
        <v>0</v>
      </c>
      <c r="M14" s="48">
        <f t="shared" si="0"/>
        <v>14</v>
      </c>
      <c r="O14" t="str">
        <f>IF(P14=1,'Reimbursement Template'!B24,"")</f>
        <v/>
      </c>
      <c r="P14" t="str">
        <f>IF('Reimbursement Template'!G24&gt;0,1,"")</f>
        <v/>
      </c>
      <c r="Q14" s="17">
        <f>'Reimbursement Template'!G24</f>
        <v>0</v>
      </c>
      <c r="R14" t="str">
        <f>IF(ISERROR(VALUE(LEFT('Reimbursement Template'!I24,5))),"",VALUE(LEFT('Reimbursement Template'!I24,5)))</f>
        <v/>
      </c>
      <c r="S14" t="str">
        <f t="shared" si="4"/>
        <v/>
      </c>
      <c r="T14" t="str">
        <f>IF('Reimbursement Template'!J24&lt;&gt;"","Departments","")</f>
        <v/>
      </c>
      <c r="U14" t="str">
        <f>IF(T14="Departments",'Reimbursement Template'!J24,"")</f>
        <v/>
      </c>
      <c r="V14" t="str">
        <f>IF('Reimbursement Template'!K24&lt;&gt;"","Specific Grant","")</f>
        <v/>
      </c>
      <c r="W14" t="str">
        <f>IF(V14="Specific Grant",'Reimbursement Template'!K24,"")</f>
        <v/>
      </c>
    </row>
    <row r="15" spans="1:24">
      <c r="A15">
        <f t="shared" si="1"/>
        <v>0</v>
      </c>
      <c r="K15" s="47" t="e">
        <f t="shared" si="2"/>
        <v>#N/A</v>
      </c>
      <c r="L15" s="48">
        <f t="shared" si="3"/>
        <v>0</v>
      </c>
      <c r="M15" s="48">
        <f t="shared" si="0"/>
        <v>14</v>
      </c>
      <c r="O15" t="str">
        <f>IF(P15=1,'Reimbursement Template'!B25,"")</f>
        <v/>
      </c>
      <c r="P15" t="str">
        <f>IF('Reimbursement Template'!G25&gt;0,1,"")</f>
        <v/>
      </c>
      <c r="Q15" s="17">
        <f>'Reimbursement Template'!G25</f>
        <v>0</v>
      </c>
      <c r="R15" t="str">
        <f>IF(ISERROR(VALUE(LEFT('Reimbursement Template'!I25,5))),"",VALUE(LEFT('Reimbursement Template'!I25,5)))</f>
        <v/>
      </c>
      <c r="S15" t="str">
        <f t="shared" si="4"/>
        <v/>
      </c>
      <c r="T15" t="str">
        <f>IF('Reimbursement Template'!J25&lt;&gt;"","Departments","")</f>
        <v/>
      </c>
      <c r="U15" t="str">
        <f>IF(T15="Departments",'Reimbursement Template'!J25,"")</f>
        <v/>
      </c>
      <c r="V15" t="str">
        <f>IF('Reimbursement Template'!K25&lt;&gt;"","Specific Grant","")</f>
        <v/>
      </c>
      <c r="W15" t="str">
        <f>IF(V15="Specific Grant",'Reimbursement Template'!K25,"")</f>
        <v/>
      </c>
    </row>
    <row r="16" spans="1:24">
      <c r="A16">
        <f t="shared" si="1"/>
        <v>0</v>
      </c>
      <c r="K16" s="47" t="e">
        <f t="shared" si="2"/>
        <v>#N/A</v>
      </c>
      <c r="L16" s="48">
        <f t="shared" si="3"/>
        <v>0</v>
      </c>
      <c r="M16" s="48">
        <f t="shared" si="0"/>
        <v>14</v>
      </c>
      <c r="O16" t="str">
        <f>IF(P16=1,'Reimbursement Template'!B26,"")</f>
        <v/>
      </c>
      <c r="P16" t="str">
        <f>IF('Reimbursement Template'!G26&gt;0,1,"")</f>
        <v/>
      </c>
      <c r="Q16" s="17">
        <f>'Reimbursement Template'!G26</f>
        <v>0</v>
      </c>
      <c r="R16" t="str">
        <f>IF(ISERROR(VALUE(LEFT('Reimbursement Template'!I26,5))),"",VALUE(LEFT('Reimbursement Template'!I26,5)))</f>
        <v/>
      </c>
      <c r="S16" t="str">
        <f t="shared" si="4"/>
        <v/>
      </c>
      <c r="T16" t="str">
        <f>IF('Reimbursement Template'!J26&lt;&gt;"","Departments","")</f>
        <v/>
      </c>
      <c r="U16" t="str">
        <f>IF(T16="Departments",'Reimbursement Template'!J26,"")</f>
        <v/>
      </c>
      <c r="V16" t="str">
        <f>IF('Reimbursement Template'!K26&lt;&gt;"","Specific Grant","")</f>
        <v/>
      </c>
      <c r="W16" t="str">
        <f>IF(V16="Specific Grant",'Reimbursement Template'!K26,"")</f>
        <v/>
      </c>
    </row>
  </sheetData>
  <pageMargins left="0.75" right="0.75" top="1" bottom="1" header="0.5" footer="0.5"/>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41"/>
  <sheetViews>
    <sheetView topLeftCell="J4" workbookViewId="0">
      <selection activeCell="Q27" sqref="Q27"/>
    </sheetView>
  </sheetViews>
  <sheetFormatPr defaultColWidth="11" defaultRowHeight="15.75"/>
  <cols>
    <col min="17" max="17" width="25.875" customWidth="1"/>
    <col min="18" max="18" width="47.5" bestFit="1" customWidth="1"/>
  </cols>
  <sheetData>
    <row r="1" spans="1:24">
      <c r="A1" t="s">
        <v>65</v>
      </c>
      <c r="B1" t="s">
        <v>66</v>
      </c>
      <c r="C1" t="s">
        <v>67</v>
      </c>
      <c r="D1" t="s">
        <v>68</v>
      </c>
      <c r="E1" t="s">
        <v>69</v>
      </c>
      <c r="F1" t="s">
        <v>70</v>
      </c>
      <c r="G1" t="s">
        <v>71</v>
      </c>
      <c r="H1" t="s">
        <v>72</v>
      </c>
      <c r="I1" t="s">
        <v>73</v>
      </c>
      <c r="J1" t="s">
        <v>74</v>
      </c>
      <c r="K1" t="s">
        <v>75</v>
      </c>
      <c r="L1" t="s">
        <v>76</v>
      </c>
      <c r="M1" t="s">
        <v>77</v>
      </c>
      <c r="N1" t="s">
        <v>78</v>
      </c>
      <c r="O1" t="s">
        <v>79</v>
      </c>
      <c r="P1" t="s">
        <v>80</v>
      </c>
      <c r="Q1" t="s">
        <v>89</v>
      </c>
      <c r="R1" t="s">
        <v>82</v>
      </c>
      <c r="S1" t="s">
        <v>83</v>
      </c>
      <c r="T1" t="s">
        <v>84</v>
      </c>
      <c r="U1" t="s">
        <v>85</v>
      </c>
      <c r="V1" t="s">
        <v>86</v>
      </c>
      <c r="W1" t="s">
        <v>87</v>
      </c>
      <c r="X1" t="s">
        <v>88</v>
      </c>
    </row>
    <row r="2" spans="1:24">
      <c r="Q2" t="s">
        <v>90</v>
      </c>
      <c r="R2" t="s">
        <v>91</v>
      </c>
      <c r="S2" t="s">
        <v>31</v>
      </c>
      <c r="T2" t="s">
        <v>92</v>
      </c>
      <c r="U2" t="s">
        <v>93</v>
      </c>
      <c r="V2" t="s">
        <v>16</v>
      </c>
      <c r="W2" t="s">
        <v>94</v>
      </c>
    </row>
    <row r="3" spans="1:24">
      <c r="Q3" t="s">
        <v>59</v>
      </c>
      <c r="R3" t="s">
        <v>95</v>
      </c>
      <c r="S3" t="s">
        <v>38</v>
      </c>
      <c r="T3" t="s">
        <v>92</v>
      </c>
      <c r="U3" t="s">
        <v>40</v>
      </c>
      <c r="V3" t="s">
        <v>16</v>
      </c>
      <c r="W3" t="s">
        <v>96</v>
      </c>
    </row>
    <row r="4" spans="1:24">
      <c r="Q4" t="s">
        <v>97</v>
      </c>
      <c r="R4" t="s">
        <v>98</v>
      </c>
      <c r="S4" t="s">
        <v>99</v>
      </c>
      <c r="T4" t="s">
        <v>92</v>
      </c>
      <c r="U4" t="s">
        <v>60</v>
      </c>
      <c r="V4" t="s">
        <v>16</v>
      </c>
      <c r="W4" t="s">
        <v>100</v>
      </c>
    </row>
    <row r="5" spans="1:24">
      <c r="Q5" t="s">
        <v>51</v>
      </c>
      <c r="R5" t="s">
        <v>101</v>
      </c>
      <c r="S5" t="s">
        <v>102</v>
      </c>
      <c r="T5" t="s">
        <v>92</v>
      </c>
      <c r="U5" t="s">
        <v>103</v>
      </c>
      <c r="V5" t="s">
        <v>16</v>
      </c>
      <c r="W5" t="s">
        <v>104</v>
      </c>
    </row>
    <row r="6" spans="1:24">
      <c r="Q6" t="s">
        <v>35</v>
      </c>
      <c r="R6" t="s">
        <v>105</v>
      </c>
      <c r="T6" t="s">
        <v>92</v>
      </c>
      <c r="U6" t="s">
        <v>106</v>
      </c>
      <c r="V6" t="s">
        <v>16</v>
      </c>
      <c r="W6" t="s">
        <v>107</v>
      </c>
    </row>
    <row r="7" spans="1:24">
      <c r="Q7" t="s">
        <v>39</v>
      </c>
      <c r="R7" t="s">
        <v>108</v>
      </c>
      <c r="T7" t="s">
        <v>92</v>
      </c>
      <c r="U7" t="s">
        <v>109</v>
      </c>
      <c r="V7" t="s">
        <v>16</v>
      </c>
      <c r="W7" t="s">
        <v>110</v>
      </c>
    </row>
    <row r="8" spans="1:24">
      <c r="Q8" t="s">
        <v>42</v>
      </c>
      <c r="R8" t="s">
        <v>111</v>
      </c>
      <c r="T8" t="s">
        <v>92</v>
      </c>
      <c r="U8" t="s">
        <v>112</v>
      </c>
      <c r="V8" t="s">
        <v>16</v>
      </c>
      <c r="W8" t="s">
        <v>113</v>
      </c>
    </row>
    <row r="9" spans="1:24">
      <c r="Q9" t="s">
        <v>32</v>
      </c>
      <c r="R9" t="s">
        <v>114</v>
      </c>
      <c r="T9" t="s">
        <v>92</v>
      </c>
      <c r="U9" t="s">
        <v>115</v>
      </c>
      <c r="V9" t="s">
        <v>16</v>
      </c>
      <c r="W9" t="s">
        <v>116</v>
      </c>
    </row>
    <row r="10" spans="1:24">
      <c r="Q10" t="s">
        <v>117</v>
      </c>
      <c r="R10" t="s">
        <v>118</v>
      </c>
      <c r="T10" t="s">
        <v>92</v>
      </c>
      <c r="U10" t="s">
        <v>119</v>
      </c>
      <c r="V10" t="s">
        <v>16</v>
      </c>
      <c r="W10" t="s">
        <v>120</v>
      </c>
    </row>
    <row r="11" spans="1:24">
      <c r="R11" t="s">
        <v>121</v>
      </c>
      <c r="T11" t="s">
        <v>92</v>
      </c>
      <c r="U11" t="s">
        <v>122</v>
      </c>
      <c r="V11" t="s">
        <v>16</v>
      </c>
      <c r="W11" t="s">
        <v>123</v>
      </c>
    </row>
    <row r="12" spans="1:24">
      <c r="R12" t="s">
        <v>124</v>
      </c>
      <c r="T12" t="s">
        <v>92</v>
      </c>
      <c r="U12" t="s">
        <v>125</v>
      </c>
      <c r="V12" t="s">
        <v>16</v>
      </c>
      <c r="W12" t="s">
        <v>126</v>
      </c>
    </row>
    <row r="13" spans="1:24">
      <c r="R13" t="s">
        <v>90</v>
      </c>
      <c r="T13" t="s">
        <v>92</v>
      </c>
      <c r="U13" t="s">
        <v>127</v>
      </c>
      <c r="V13" t="s">
        <v>16</v>
      </c>
      <c r="W13" t="s">
        <v>128</v>
      </c>
    </row>
    <row r="14" spans="1:24">
      <c r="R14" t="s">
        <v>59</v>
      </c>
      <c r="T14" t="s">
        <v>92</v>
      </c>
      <c r="U14" t="s">
        <v>129</v>
      </c>
      <c r="V14" t="s">
        <v>16</v>
      </c>
      <c r="W14" t="s">
        <v>130</v>
      </c>
    </row>
    <row r="15" spans="1:24">
      <c r="R15" t="s">
        <v>97</v>
      </c>
      <c r="T15" t="s">
        <v>92</v>
      </c>
      <c r="U15" t="s">
        <v>131</v>
      </c>
      <c r="V15" t="s">
        <v>16</v>
      </c>
      <c r="W15" t="s">
        <v>45</v>
      </c>
    </row>
    <row r="16" spans="1:24">
      <c r="R16" t="s">
        <v>132</v>
      </c>
      <c r="T16" t="s">
        <v>92</v>
      </c>
      <c r="U16" t="s">
        <v>133</v>
      </c>
      <c r="V16" t="s">
        <v>16</v>
      </c>
      <c r="W16" t="s">
        <v>36</v>
      </c>
    </row>
    <row r="17" spans="18:23">
      <c r="R17" t="s">
        <v>134</v>
      </c>
      <c r="T17" t="s">
        <v>92</v>
      </c>
      <c r="U17" t="s">
        <v>135</v>
      </c>
      <c r="V17" t="s">
        <v>16</v>
      </c>
      <c r="W17" t="s">
        <v>136</v>
      </c>
    </row>
    <row r="18" spans="18:23">
      <c r="R18" t="s">
        <v>137</v>
      </c>
      <c r="T18" t="s">
        <v>92</v>
      </c>
      <c r="U18" t="s">
        <v>138</v>
      </c>
      <c r="V18" t="s">
        <v>16</v>
      </c>
      <c r="W18" t="s">
        <v>139</v>
      </c>
    </row>
    <row r="19" spans="18:23">
      <c r="R19" t="s">
        <v>140</v>
      </c>
      <c r="T19" t="s">
        <v>92</v>
      </c>
      <c r="U19" t="s">
        <v>141</v>
      </c>
      <c r="V19" t="s">
        <v>16</v>
      </c>
      <c r="W19" t="s">
        <v>142</v>
      </c>
    </row>
    <row r="20" spans="18:23">
      <c r="R20" t="s">
        <v>143</v>
      </c>
      <c r="T20" t="s">
        <v>92</v>
      </c>
      <c r="U20" t="s">
        <v>144</v>
      </c>
      <c r="V20" t="s">
        <v>16</v>
      </c>
      <c r="W20" t="s">
        <v>145</v>
      </c>
    </row>
    <row r="21" spans="18:23">
      <c r="R21" t="s">
        <v>146</v>
      </c>
      <c r="T21" t="s">
        <v>92</v>
      </c>
      <c r="U21" t="s">
        <v>147</v>
      </c>
      <c r="V21" t="s">
        <v>16</v>
      </c>
      <c r="W21" t="s">
        <v>148</v>
      </c>
    </row>
    <row r="22" spans="18:23">
      <c r="R22" t="s">
        <v>149</v>
      </c>
      <c r="T22" t="s">
        <v>92</v>
      </c>
      <c r="U22" t="s">
        <v>150</v>
      </c>
      <c r="V22" t="s">
        <v>16</v>
      </c>
      <c r="W22" t="s">
        <v>151</v>
      </c>
    </row>
    <row r="23" spans="18:23">
      <c r="R23" t="s">
        <v>152</v>
      </c>
      <c r="T23" t="s">
        <v>92</v>
      </c>
      <c r="U23" t="s">
        <v>43</v>
      </c>
      <c r="V23" t="s">
        <v>16</v>
      </c>
      <c r="W23" t="s">
        <v>153</v>
      </c>
    </row>
    <row r="24" spans="18:23">
      <c r="R24" t="s">
        <v>154</v>
      </c>
      <c r="T24" t="s">
        <v>92</v>
      </c>
      <c r="U24" t="s">
        <v>155</v>
      </c>
      <c r="V24" t="s">
        <v>16</v>
      </c>
      <c r="W24" t="s">
        <v>156</v>
      </c>
    </row>
    <row r="25" spans="18:23">
      <c r="R25" t="s">
        <v>39</v>
      </c>
      <c r="T25" t="s">
        <v>92</v>
      </c>
      <c r="U25" t="s">
        <v>33</v>
      </c>
      <c r="V25" t="s">
        <v>16</v>
      </c>
      <c r="W25" t="s">
        <v>157</v>
      </c>
    </row>
    <row r="26" spans="18:23">
      <c r="R26" t="s">
        <v>42</v>
      </c>
      <c r="T26" t="s">
        <v>92</v>
      </c>
      <c r="U26" t="s">
        <v>158</v>
      </c>
      <c r="V26" t="s">
        <v>16</v>
      </c>
      <c r="W26" t="s">
        <v>159</v>
      </c>
    </row>
    <row r="27" spans="18:23">
      <c r="R27" t="s">
        <v>32</v>
      </c>
      <c r="T27" t="s">
        <v>92</v>
      </c>
      <c r="U27" t="s">
        <v>160</v>
      </c>
      <c r="V27" t="s">
        <v>16</v>
      </c>
      <c r="W27" t="s">
        <v>161</v>
      </c>
    </row>
    <row r="28" spans="18:23">
      <c r="R28" t="s">
        <v>162</v>
      </c>
      <c r="T28" t="s">
        <v>92</v>
      </c>
      <c r="U28" t="s">
        <v>163</v>
      </c>
      <c r="V28" t="s">
        <v>16</v>
      </c>
      <c r="W28" t="s">
        <v>164</v>
      </c>
    </row>
    <row r="29" spans="18:23">
      <c r="R29" t="s">
        <v>117</v>
      </c>
      <c r="T29" t="s">
        <v>92</v>
      </c>
      <c r="U29" t="s">
        <v>56</v>
      </c>
      <c r="V29" t="s">
        <v>16</v>
      </c>
      <c r="W29" t="s">
        <v>47</v>
      </c>
    </row>
    <row r="30" spans="18:23">
      <c r="R30" t="s">
        <v>165</v>
      </c>
      <c r="T30" t="s">
        <v>92</v>
      </c>
      <c r="U30" t="s">
        <v>166</v>
      </c>
      <c r="V30" t="s">
        <v>16</v>
      </c>
      <c r="W30" t="s">
        <v>167</v>
      </c>
    </row>
    <row r="31" spans="18:23">
      <c r="T31" t="s">
        <v>92</v>
      </c>
      <c r="U31" t="s">
        <v>168</v>
      </c>
      <c r="V31" t="s">
        <v>16</v>
      </c>
      <c r="W31" t="s">
        <v>169</v>
      </c>
    </row>
    <row r="32" spans="18:23">
      <c r="T32" t="s">
        <v>92</v>
      </c>
      <c r="U32" t="s">
        <v>170</v>
      </c>
      <c r="V32" t="s">
        <v>16</v>
      </c>
      <c r="W32" t="s">
        <v>171</v>
      </c>
    </row>
    <row r="33" spans="20:23">
      <c r="T33" t="s">
        <v>92</v>
      </c>
      <c r="U33" t="s">
        <v>172</v>
      </c>
      <c r="W33" t="s">
        <v>173</v>
      </c>
    </row>
    <row r="34" spans="20:23">
      <c r="T34" t="s">
        <v>92</v>
      </c>
      <c r="U34" t="s">
        <v>174</v>
      </c>
      <c r="W34" t="s">
        <v>175</v>
      </c>
    </row>
    <row r="35" spans="20:23">
      <c r="T35" t="s">
        <v>92</v>
      </c>
      <c r="U35" t="s">
        <v>176</v>
      </c>
      <c r="W35" t="s">
        <v>177</v>
      </c>
    </row>
    <row r="36" spans="20:23">
      <c r="T36" t="s">
        <v>92</v>
      </c>
      <c r="U36" t="s">
        <v>178</v>
      </c>
      <c r="W36" t="s">
        <v>179</v>
      </c>
    </row>
    <row r="37" spans="20:23">
      <c r="T37" t="s">
        <v>92</v>
      </c>
      <c r="U37" t="s">
        <v>180</v>
      </c>
      <c r="W37" t="s">
        <v>181</v>
      </c>
    </row>
    <row r="38" spans="20:23">
      <c r="T38" t="s">
        <v>92</v>
      </c>
      <c r="U38" t="s">
        <v>182</v>
      </c>
      <c r="W38" t="s">
        <v>183</v>
      </c>
    </row>
    <row r="39" spans="20:23">
      <c r="T39" t="s">
        <v>92</v>
      </c>
      <c r="U39" t="s">
        <v>184</v>
      </c>
      <c r="W39" t="s">
        <v>185</v>
      </c>
    </row>
    <row r="40" spans="20:23">
      <c r="W40" t="s">
        <v>186</v>
      </c>
    </row>
    <row r="41" spans="20:23">
      <c r="W41" t="s">
        <v>187</v>
      </c>
    </row>
  </sheetData>
  <pageMargins left="0.75" right="0.75" top="1" bottom="1" header="0.5" footer="0.5"/>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W23"/>
  <sheetViews>
    <sheetView topLeftCell="BN1" workbookViewId="0">
      <selection activeCell="BV9" sqref="BV9"/>
    </sheetView>
  </sheetViews>
  <sheetFormatPr defaultColWidth="11" defaultRowHeight="15.75"/>
  <cols>
    <col min="3" max="3" width="25.75" customWidth="1"/>
    <col min="30" max="30" width="18.5" bestFit="1" customWidth="1"/>
    <col min="31" max="31" width="20.5" bestFit="1" customWidth="1"/>
  </cols>
  <sheetData>
    <row r="1" spans="1:75">
      <c r="A1" t="s">
        <v>65</v>
      </c>
      <c r="B1" t="s">
        <v>188</v>
      </c>
      <c r="C1" t="s">
        <v>66</v>
      </c>
      <c r="D1" t="s">
        <v>189</v>
      </c>
      <c r="E1" t="s">
        <v>190</v>
      </c>
      <c r="F1" t="s">
        <v>191</v>
      </c>
      <c r="G1" t="s">
        <v>67</v>
      </c>
      <c r="H1" t="s">
        <v>68</v>
      </c>
      <c r="I1" t="s">
        <v>69</v>
      </c>
      <c r="J1" t="s">
        <v>70</v>
      </c>
      <c r="K1" t="s">
        <v>71</v>
      </c>
      <c r="L1" t="s">
        <v>72</v>
      </c>
      <c r="M1" t="s">
        <v>73</v>
      </c>
      <c r="N1" t="s">
        <v>74</v>
      </c>
      <c r="O1" t="s">
        <v>192</v>
      </c>
      <c r="P1" t="s">
        <v>193</v>
      </c>
      <c r="Q1" t="s">
        <v>194</v>
      </c>
      <c r="R1" t="s">
        <v>195</v>
      </c>
      <c r="S1" t="s">
        <v>196</v>
      </c>
      <c r="T1" t="s">
        <v>197</v>
      </c>
      <c r="U1" t="s">
        <v>198</v>
      </c>
      <c r="V1" t="s">
        <v>199</v>
      </c>
      <c r="W1" t="s">
        <v>200</v>
      </c>
      <c r="X1" t="s">
        <v>201</v>
      </c>
      <c r="Y1" t="s">
        <v>202</v>
      </c>
      <c r="Z1" t="s">
        <v>203</v>
      </c>
      <c r="AA1" t="s">
        <v>204</v>
      </c>
      <c r="AB1" t="s">
        <v>205</v>
      </c>
      <c r="AC1" t="s">
        <v>206</v>
      </c>
      <c r="AD1" t="s">
        <v>207</v>
      </c>
      <c r="AE1" t="s">
        <v>208</v>
      </c>
      <c r="AF1" t="s">
        <v>209</v>
      </c>
      <c r="AG1" t="s">
        <v>210</v>
      </c>
      <c r="AH1" t="s">
        <v>211</v>
      </c>
      <c r="AI1" t="s">
        <v>212</v>
      </c>
      <c r="AJ1" t="s">
        <v>213</v>
      </c>
      <c r="AK1" t="s">
        <v>214</v>
      </c>
      <c r="AL1" t="s">
        <v>215</v>
      </c>
      <c r="AM1" t="s">
        <v>216</v>
      </c>
      <c r="AN1" t="s">
        <v>217</v>
      </c>
      <c r="AO1" t="s">
        <v>218</v>
      </c>
      <c r="AP1" t="s">
        <v>219</v>
      </c>
      <c r="AQ1" t="s">
        <v>220</v>
      </c>
      <c r="AR1" t="s">
        <v>221</v>
      </c>
      <c r="AS1" t="s">
        <v>84</v>
      </c>
      <c r="AT1" t="s">
        <v>222</v>
      </c>
      <c r="AU1" t="s">
        <v>223</v>
      </c>
      <c r="AV1" t="s">
        <v>86</v>
      </c>
      <c r="AW1" t="s">
        <v>224</v>
      </c>
      <c r="AX1" t="s">
        <v>225</v>
      </c>
      <c r="AY1" t="s">
        <v>226</v>
      </c>
      <c r="AZ1" t="s">
        <v>227</v>
      </c>
      <c r="BA1" t="s">
        <v>228</v>
      </c>
      <c r="BB1" t="s">
        <v>229</v>
      </c>
      <c r="BC1" t="s">
        <v>230</v>
      </c>
      <c r="BD1" t="s">
        <v>231</v>
      </c>
      <c r="BE1" t="s">
        <v>232</v>
      </c>
      <c r="BF1" t="s">
        <v>233</v>
      </c>
      <c r="BG1" t="s">
        <v>234</v>
      </c>
      <c r="BH1" t="s">
        <v>235</v>
      </c>
      <c r="BI1" t="s">
        <v>236</v>
      </c>
      <c r="BJ1" t="s">
        <v>237</v>
      </c>
      <c r="BK1" t="s">
        <v>238</v>
      </c>
      <c r="BL1" t="s">
        <v>239</v>
      </c>
      <c r="BM1" t="s">
        <v>240</v>
      </c>
      <c r="BN1" t="s">
        <v>241</v>
      </c>
      <c r="BO1" t="s">
        <v>242</v>
      </c>
      <c r="BP1" t="s">
        <v>243</v>
      </c>
      <c r="BQ1" t="s">
        <v>244</v>
      </c>
      <c r="BR1" t="s">
        <v>245</v>
      </c>
      <c r="BS1" t="s">
        <v>246</v>
      </c>
      <c r="BT1" t="s">
        <v>247</v>
      </c>
      <c r="BU1" t="s">
        <v>248</v>
      </c>
      <c r="BV1" t="s">
        <v>249</v>
      </c>
      <c r="BW1" t="s">
        <v>250</v>
      </c>
    </row>
    <row r="2" spans="1:75">
      <c r="A2" t="s">
        <v>54</v>
      </c>
      <c r="C2" t="s">
        <v>251</v>
      </c>
      <c r="D2" t="s">
        <v>252</v>
      </c>
      <c r="E2" t="s">
        <v>253</v>
      </c>
      <c r="AS2" t="s">
        <v>92</v>
      </c>
      <c r="AV2" t="s">
        <v>16</v>
      </c>
      <c r="BV2">
        <v>0.78</v>
      </c>
      <c r="BW2" t="s">
        <v>254</v>
      </c>
    </row>
    <row r="3" spans="1:75">
      <c r="A3" t="s">
        <v>255</v>
      </c>
      <c r="C3" t="s">
        <v>256</v>
      </c>
      <c r="D3" t="s">
        <v>257</v>
      </c>
      <c r="E3" t="s">
        <v>258</v>
      </c>
      <c r="AS3" t="s">
        <v>92</v>
      </c>
      <c r="AV3" t="s">
        <v>16</v>
      </c>
      <c r="BV3">
        <v>0.78</v>
      </c>
      <c r="BW3" t="s">
        <v>259</v>
      </c>
    </row>
    <row r="4" spans="1:75">
      <c r="A4" t="s">
        <v>260</v>
      </c>
      <c r="C4" t="s">
        <v>261</v>
      </c>
      <c r="D4" t="s">
        <v>262</v>
      </c>
      <c r="E4" t="s">
        <v>263</v>
      </c>
      <c r="AS4" t="s">
        <v>92</v>
      </c>
      <c r="AV4" t="s">
        <v>16</v>
      </c>
      <c r="BV4">
        <v>0.48</v>
      </c>
      <c r="BW4" t="s">
        <v>264</v>
      </c>
    </row>
    <row r="5" spans="1:75">
      <c r="A5" t="s">
        <v>265</v>
      </c>
      <c r="C5" t="s">
        <v>266</v>
      </c>
      <c r="D5" t="s">
        <v>267</v>
      </c>
      <c r="E5" t="s">
        <v>268</v>
      </c>
      <c r="AS5" t="s">
        <v>92</v>
      </c>
      <c r="AV5" t="s">
        <v>16</v>
      </c>
      <c r="BV5">
        <v>0</v>
      </c>
      <c r="BW5" t="s">
        <v>269</v>
      </c>
    </row>
    <row r="6" spans="1:75">
      <c r="A6" t="s">
        <v>270</v>
      </c>
      <c r="C6" t="s">
        <v>271</v>
      </c>
      <c r="D6" t="s">
        <v>272</v>
      </c>
      <c r="E6" t="s">
        <v>273</v>
      </c>
      <c r="AS6" t="s">
        <v>92</v>
      </c>
      <c r="AV6" t="s">
        <v>16</v>
      </c>
      <c r="BV6">
        <v>0.48</v>
      </c>
      <c r="BW6" t="s">
        <v>274</v>
      </c>
    </row>
    <row r="7" spans="1:75">
      <c r="A7" t="s">
        <v>275</v>
      </c>
      <c r="C7" t="s">
        <v>276</v>
      </c>
      <c r="D7" t="s">
        <v>272</v>
      </c>
      <c r="E7" t="s">
        <v>277</v>
      </c>
      <c r="AS7" t="s">
        <v>92</v>
      </c>
      <c r="AV7" t="s">
        <v>16</v>
      </c>
      <c r="BV7">
        <v>0.78</v>
      </c>
      <c r="BW7" t="s">
        <v>278</v>
      </c>
    </row>
    <row r="8" spans="1:75">
      <c r="A8" t="s">
        <v>279</v>
      </c>
      <c r="C8" t="s">
        <v>280</v>
      </c>
      <c r="D8" t="s">
        <v>281</v>
      </c>
      <c r="E8" t="s">
        <v>282</v>
      </c>
      <c r="AS8" t="s">
        <v>92</v>
      </c>
      <c r="AV8" t="s">
        <v>16</v>
      </c>
      <c r="BV8">
        <v>0.48</v>
      </c>
      <c r="BW8" t="s">
        <v>283</v>
      </c>
    </row>
    <row r="9" spans="1:75">
      <c r="A9" t="s">
        <v>284</v>
      </c>
      <c r="C9" t="s">
        <v>285</v>
      </c>
      <c r="D9" t="s">
        <v>286</v>
      </c>
      <c r="E9" t="s">
        <v>287</v>
      </c>
      <c r="AS9" t="s">
        <v>92</v>
      </c>
      <c r="AV9" t="s">
        <v>16</v>
      </c>
      <c r="BV9">
        <v>0.78</v>
      </c>
      <c r="BW9" t="s">
        <v>288</v>
      </c>
    </row>
    <row r="10" spans="1:75">
      <c r="A10" t="s">
        <v>289</v>
      </c>
      <c r="C10" t="s">
        <v>290</v>
      </c>
      <c r="D10" t="s">
        <v>291</v>
      </c>
      <c r="E10" t="s">
        <v>292</v>
      </c>
      <c r="AS10" t="s">
        <v>92</v>
      </c>
      <c r="AV10" t="s">
        <v>16</v>
      </c>
      <c r="BV10">
        <v>0.78</v>
      </c>
      <c r="BW10" t="s">
        <v>293</v>
      </c>
    </row>
    <row r="11" spans="1:75">
      <c r="A11" t="s">
        <v>294</v>
      </c>
      <c r="C11" t="s">
        <v>295</v>
      </c>
      <c r="D11" t="s">
        <v>296</v>
      </c>
      <c r="E11" t="s">
        <v>297</v>
      </c>
      <c r="AS11" t="s">
        <v>92</v>
      </c>
      <c r="AV11" t="s">
        <v>16</v>
      </c>
      <c r="BV11">
        <v>0.78</v>
      </c>
      <c r="BW11" t="s">
        <v>298</v>
      </c>
    </row>
    <row r="12" spans="1:75">
      <c r="A12" t="s">
        <v>299</v>
      </c>
      <c r="C12" t="s">
        <v>300</v>
      </c>
      <c r="D12" t="s">
        <v>301</v>
      </c>
      <c r="E12" t="s">
        <v>302</v>
      </c>
      <c r="AJ12" t="s">
        <v>303</v>
      </c>
      <c r="AS12" t="s">
        <v>92</v>
      </c>
      <c r="AV12" t="s">
        <v>16</v>
      </c>
      <c r="BV12">
        <v>0.78</v>
      </c>
      <c r="BW12" t="s">
        <v>304</v>
      </c>
    </row>
    <row r="13" spans="1:75">
      <c r="A13" t="s">
        <v>29</v>
      </c>
      <c r="C13" t="s">
        <v>305</v>
      </c>
      <c r="D13" t="s">
        <v>306</v>
      </c>
      <c r="E13" t="s">
        <v>307</v>
      </c>
      <c r="AS13" t="s">
        <v>92</v>
      </c>
      <c r="AV13" t="s">
        <v>16</v>
      </c>
      <c r="BV13">
        <v>0.78</v>
      </c>
      <c r="BW13" t="s">
        <v>308</v>
      </c>
    </row>
    <row r="14" spans="1:75">
      <c r="A14" t="s">
        <v>309</v>
      </c>
      <c r="C14" t="s">
        <v>310</v>
      </c>
      <c r="D14" t="s">
        <v>311</v>
      </c>
      <c r="E14" t="s">
        <v>312</v>
      </c>
      <c r="AS14" t="s">
        <v>92</v>
      </c>
      <c r="AV14" t="s">
        <v>16</v>
      </c>
      <c r="BV14">
        <v>0.48</v>
      </c>
      <c r="BW14" t="s">
        <v>313</v>
      </c>
    </row>
    <row r="15" spans="1:75">
      <c r="A15" t="s">
        <v>314</v>
      </c>
      <c r="C15" t="s">
        <v>315</v>
      </c>
      <c r="D15" t="s">
        <v>316</v>
      </c>
      <c r="E15" t="s">
        <v>317</v>
      </c>
      <c r="AS15" t="s">
        <v>92</v>
      </c>
      <c r="BV15">
        <v>0.78</v>
      </c>
      <c r="BW15" t="s">
        <v>318</v>
      </c>
    </row>
    <row r="16" spans="1:75">
      <c r="A16" t="s">
        <v>319</v>
      </c>
      <c r="C16" t="s">
        <v>320</v>
      </c>
      <c r="D16" t="s">
        <v>321</v>
      </c>
      <c r="E16" t="s">
        <v>322</v>
      </c>
      <c r="AS16" t="s">
        <v>92</v>
      </c>
      <c r="AV16" t="s">
        <v>16</v>
      </c>
      <c r="BV16">
        <v>0.78</v>
      </c>
      <c r="BW16" t="s">
        <v>323</v>
      </c>
    </row>
    <row r="17" spans="1:75">
      <c r="A17" t="s">
        <v>324</v>
      </c>
      <c r="C17" t="s">
        <v>325</v>
      </c>
      <c r="D17" t="s">
        <v>326</v>
      </c>
      <c r="E17" t="s">
        <v>292</v>
      </c>
      <c r="AS17" t="s">
        <v>92</v>
      </c>
      <c r="AV17" t="s">
        <v>16</v>
      </c>
      <c r="BV17">
        <v>0.78</v>
      </c>
      <c r="BW17" t="s">
        <v>293</v>
      </c>
    </row>
    <row r="18" spans="1:75">
      <c r="A18" t="s">
        <v>327</v>
      </c>
      <c r="C18" t="s">
        <v>328</v>
      </c>
      <c r="D18" t="s">
        <v>329</v>
      </c>
      <c r="E18" t="s">
        <v>330</v>
      </c>
      <c r="AS18" t="s">
        <v>92</v>
      </c>
      <c r="AV18" t="s">
        <v>16</v>
      </c>
      <c r="BV18">
        <v>0.48</v>
      </c>
      <c r="BW18" t="s">
        <v>331</v>
      </c>
    </row>
    <row r="19" spans="1:75">
      <c r="A19" t="s">
        <v>332</v>
      </c>
      <c r="C19" t="s">
        <v>333</v>
      </c>
      <c r="D19" t="s">
        <v>334</v>
      </c>
      <c r="E19" t="s">
        <v>253</v>
      </c>
      <c r="AS19" t="s">
        <v>92</v>
      </c>
      <c r="AV19" t="s">
        <v>16</v>
      </c>
      <c r="BV19">
        <v>0.48</v>
      </c>
      <c r="BW19" t="s">
        <v>335</v>
      </c>
    </row>
    <row r="20" spans="1:75">
      <c r="A20" t="s">
        <v>336</v>
      </c>
      <c r="C20" t="s">
        <v>337</v>
      </c>
      <c r="D20" t="s">
        <v>338</v>
      </c>
      <c r="E20" t="s">
        <v>339</v>
      </c>
      <c r="AS20" t="s">
        <v>92</v>
      </c>
      <c r="AV20" t="s">
        <v>16</v>
      </c>
      <c r="BV20">
        <v>0.78</v>
      </c>
      <c r="BW20" t="s">
        <v>340</v>
      </c>
    </row>
    <row r="21" spans="1:75">
      <c r="A21" t="s">
        <v>341</v>
      </c>
      <c r="C21" t="s">
        <v>342</v>
      </c>
      <c r="D21" t="s">
        <v>343</v>
      </c>
      <c r="E21" t="s">
        <v>344</v>
      </c>
      <c r="AS21" t="s">
        <v>92</v>
      </c>
      <c r="AV21" t="s">
        <v>16</v>
      </c>
      <c r="BV21">
        <v>0.48</v>
      </c>
      <c r="BW21" t="s">
        <v>345</v>
      </c>
    </row>
    <row r="22" spans="1:75">
      <c r="A22" t="s">
        <v>346</v>
      </c>
      <c r="C22" t="s">
        <v>347</v>
      </c>
      <c r="D22" t="s">
        <v>348</v>
      </c>
      <c r="E22" t="s">
        <v>349</v>
      </c>
      <c r="AS22" t="s">
        <v>92</v>
      </c>
      <c r="AV22" t="s">
        <v>16</v>
      </c>
      <c r="BV22">
        <v>0.78</v>
      </c>
      <c r="BW22" t="s">
        <v>350</v>
      </c>
    </row>
    <row r="23" spans="1:75">
      <c r="A23" t="s">
        <v>367</v>
      </c>
      <c r="C23" s="46" t="s">
        <v>366</v>
      </c>
      <c r="D23" t="s">
        <v>368</v>
      </c>
      <c r="E23" t="s">
        <v>369</v>
      </c>
      <c r="AS23" t="s">
        <v>92</v>
      </c>
      <c r="AV23" t="s">
        <v>16</v>
      </c>
      <c r="BV23">
        <v>0.48</v>
      </c>
      <c r="BW23" t="s">
        <v>370</v>
      </c>
    </row>
  </sheetData>
  <autoFilter ref="A1:BW21" xr:uid="{00000000-0001-0000-0600-000000000000}">
    <sortState xmlns:xlrd2="http://schemas.microsoft.com/office/spreadsheetml/2017/richdata2" ref="A2:BW21">
      <sortCondition ref="A1:A21"/>
    </sortState>
  </autoFilter>
  <hyperlinks>
    <hyperlink ref="C23" r:id="rId1" xr:uid="{C47BBE7A-A3B5-4DEA-A829-634899AAB689}"/>
  </hyperlinks>
  <pageMargins left="0.75" right="0.75" top="1" bottom="1" header="0.5" footer="0.5"/>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
  <sheetViews>
    <sheetView workbookViewId="0">
      <selection activeCell="W40" sqref="W40"/>
    </sheetView>
  </sheetViews>
  <sheetFormatPr defaultColWidth="11" defaultRowHeight="15.75"/>
  <sheetData/>
  <pageMargins left="0.7" right="0.7" top="0.75" bottom="0.75" header="0.3" footer="0.3"/>
  <pageSetup paperSize="9"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e2b73a7-d55f-4ba4-9e5b-f3251a26ef47">
      <UserInfo>
        <DisplayName>Naomi Ireland</DisplayName>
        <AccountId>56</AccountId>
        <AccountType/>
      </UserInfo>
      <UserInfo>
        <DisplayName>Randall Manoharan</DisplayName>
        <AccountId>97</AccountId>
        <AccountType/>
      </UserInfo>
    </SharedWithUsers>
    <lcf76f155ced4ddcb4097134ff3c332f xmlns="76b02d17-4478-4f9d-8186-d0d4ab31fdfe">
      <Terms xmlns="http://schemas.microsoft.com/office/infopath/2007/PartnerControls"/>
    </lcf76f155ced4ddcb4097134ff3c332f>
    <TaxCatchAll xmlns="3e2b73a7-d55f-4ba4-9e5b-f3251a26ef4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C8E769ED2EE94EBA81840DAE13D4D6" ma:contentTypeVersion="17" ma:contentTypeDescription="Create a new document." ma:contentTypeScope="" ma:versionID="24559e7275d10bda221d5ffb3004af94">
  <xsd:schema xmlns:xsd="http://www.w3.org/2001/XMLSchema" xmlns:xs="http://www.w3.org/2001/XMLSchema" xmlns:p="http://schemas.microsoft.com/office/2006/metadata/properties" xmlns:ns2="76b02d17-4478-4f9d-8186-d0d4ab31fdfe" xmlns:ns3="3e2b73a7-d55f-4ba4-9e5b-f3251a26ef47" targetNamespace="http://schemas.microsoft.com/office/2006/metadata/properties" ma:root="true" ma:fieldsID="5b6bea5e1e7e4705246da06cae3d03e7" ns2:_="" ns3:_="">
    <xsd:import namespace="76b02d17-4478-4f9d-8186-d0d4ab31fdfe"/>
    <xsd:import namespace="3e2b73a7-d55f-4ba4-9e5b-f3251a26ef4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Location"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02d17-4478-4f9d-8186-d0d4ab31fd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e588315-8e2a-4a9b-b433-a87f60d28b6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2b73a7-d55f-4ba4-9e5b-f3251a26ef4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5b2a168-ae7a-4dff-8d26-35ccc55d5cf0}" ma:internalName="TaxCatchAll" ma:showField="CatchAllData" ma:web="3e2b73a7-d55f-4ba4-9e5b-f3251a26ef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9F9420-C3D5-4149-9AE3-8EB9672D77D0}">
  <ds:schemaRefs>
    <ds:schemaRef ds:uri="http://schemas.microsoft.com/office/2006/metadata/properties"/>
    <ds:schemaRef ds:uri="http://schemas.microsoft.com/office/infopath/2007/PartnerControls"/>
    <ds:schemaRef ds:uri="3e2b73a7-d55f-4ba4-9e5b-f3251a26ef47"/>
    <ds:schemaRef ds:uri="76b02d17-4478-4f9d-8186-d0d4ab31fdfe"/>
  </ds:schemaRefs>
</ds:datastoreItem>
</file>

<file path=customXml/itemProps2.xml><?xml version="1.0" encoding="utf-8"?>
<ds:datastoreItem xmlns:ds="http://schemas.openxmlformats.org/officeDocument/2006/customXml" ds:itemID="{8FC431F9-1C13-497D-AA80-3773DA0ADB66}"/>
</file>

<file path=customXml/itemProps3.xml><?xml version="1.0" encoding="utf-8"?>
<ds:datastoreItem xmlns:ds="http://schemas.openxmlformats.org/officeDocument/2006/customXml" ds:itemID="{607BF08F-C772-4397-8B4F-65A6818C37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10</vt:i4>
      </vt:variant>
    </vt:vector>
  </HeadingPairs>
  <TitlesOfParts>
    <vt:vector size="10" baseType="lpstr">
      <vt:lpstr>Guidelines</vt:lpstr>
      <vt:lpstr>Reimbursement Template</vt:lpstr>
      <vt:lpstr>EXAMPLE Secondee</vt:lpstr>
      <vt:lpstr>EXAMPLE Diocesan Office</vt:lpstr>
      <vt:lpstr>Statement by a Supplier</vt:lpstr>
      <vt:lpstr>UPLOAD TEMPLATE</vt:lpstr>
      <vt:lpstr>Bill Template</vt:lpstr>
      <vt:lpstr>Contacts</vt:lpstr>
      <vt:lpstr>Xero Template</vt:lpstr>
      <vt:lpstr>Version Control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Randall Manoharan</cp:lastModifiedBy>
  <cp:revision/>
  <dcterms:created xsi:type="dcterms:W3CDTF">2022-02-21T12:09:44Z</dcterms:created>
  <dcterms:modified xsi:type="dcterms:W3CDTF">2023-08-28T23:02:41Z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0x01010059C8E769ED2EE94EBA81840DAE13D4D6</vt:lpwstr>
  </property>
  <property fmtid="{D5CDD505-2E9C-101B-9397-08002B2CF9AE}" pid="3" name="MediaServiceImageTags">
    <vt:lpwstr/>
  </property>
</Properties>
</file>